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isalud-my.sharepoint.com/personal/rosaura_delgado_misalud_go_cr/Documents/Rosaura/DOCUMENTOS 2026/REASIGNACIONES/OFICIO PARA LA DGPN/MAYO/"/>
    </mc:Choice>
  </mc:AlternateContent>
  <xr:revisionPtr revIDLastSave="22" documentId="8_{B28E4266-57F4-4BE6-B6E0-C7188EEA5C42}" xr6:coauthVersionLast="47" xr6:coauthVersionMax="47" xr10:uidLastSave="{17F55625-72FA-4B00-8304-1249B5A3A53B}"/>
  <bookViews>
    <workbookView xWindow="28680" yWindow="-120" windowWidth="29040" windowHeight="15720" firstSheet="4" activeTab="4" xr2:uid="{A4407675-9953-4E7D-A066-A76F97BEB750}"/>
  </bookViews>
  <sheets>
    <sheet name="Enero " sheetId="1" state="hidden" r:id="rId1"/>
    <sheet name="Marzo" sheetId="3" state="hidden" r:id="rId2"/>
    <sheet name="Abril" sheetId="4" state="hidden" r:id="rId3"/>
    <sheet name="Junio." sheetId="5" state="hidden" r:id="rId4"/>
    <sheet name="MAYO 2026" sheetId="12" r:id="rId5"/>
    <sheet name="Julio " sheetId="7" state="hidden" r:id="rId6"/>
    <sheet name="Hoja1" sheetId="11" state="hidden" r:id="rId7"/>
  </sheets>
  <externalReferences>
    <externalReference r:id="rId8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73" i="11" l="1"/>
  <c r="X171" i="11"/>
  <c r="T171" i="11"/>
  <c r="T169" i="11"/>
  <c r="X168" i="11"/>
  <c r="W137" i="11"/>
  <c r="R131" i="11"/>
  <c r="Q131" i="11"/>
  <c r="P131" i="11"/>
  <c r="M131" i="11"/>
  <c r="R130" i="11"/>
  <c r="P130" i="11"/>
  <c r="Q130" i="11" s="1"/>
  <c r="M130" i="11"/>
  <c r="R129" i="11"/>
  <c r="P129" i="11"/>
  <c r="Q129" i="11" s="1"/>
  <c r="M129" i="11"/>
  <c r="R128" i="11"/>
  <c r="Q128" i="11"/>
  <c r="P128" i="11"/>
  <c r="M128" i="11"/>
  <c r="R127" i="11"/>
  <c r="P127" i="11"/>
  <c r="Q127" i="11" s="1"/>
  <c r="M127" i="11"/>
  <c r="R126" i="11"/>
  <c r="P126" i="11"/>
  <c r="Q126" i="11" s="1"/>
  <c r="M126" i="11"/>
  <c r="R125" i="11"/>
  <c r="Q125" i="11"/>
  <c r="P125" i="11"/>
  <c r="M125" i="11"/>
  <c r="R124" i="11"/>
  <c r="P124" i="11"/>
  <c r="Q124" i="11" s="1"/>
  <c r="M124" i="11"/>
  <c r="R123" i="11"/>
  <c r="P123" i="11"/>
  <c r="Q123" i="11" s="1"/>
  <c r="M123" i="11"/>
  <c r="R122" i="11"/>
  <c r="Q122" i="11"/>
  <c r="P122" i="11"/>
  <c r="M122" i="11"/>
  <c r="R121" i="11"/>
  <c r="P121" i="11"/>
  <c r="Q121" i="11" s="1"/>
  <c r="M121" i="11"/>
  <c r="R120" i="11"/>
  <c r="P120" i="11"/>
  <c r="Q120" i="11" s="1"/>
  <c r="M120" i="11"/>
  <c r="R119" i="11"/>
  <c r="Q119" i="11"/>
  <c r="P119" i="11"/>
  <c r="M119" i="11"/>
  <c r="R118" i="11"/>
  <c r="P118" i="11"/>
  <c r="Q118" i="11" s="1"/>
  <c r="M118" i="11"/>
  <c r="R117" i="11"/>
  <c r="P117" i="11"/>
  <c r="Q117" i="11" s="1"/>
  <c r="M117" i="11"/>
  <c r="R116" i="11"/>
  <c r="Q116" i="11"/>
  <c r="P116" i="11"/>
  <c r="M116" i="11"/>
  <c r="R115" i="11"/>
  <c r="P115" i="11"/>
  <c r="Q115" i="11" s="1"/>
  <c r="M115" i="11"/>
  <c r="R114" i="11"/>
  <c r="P114" i="11"/>
  <c r="Q114" i="11" s="1"/>
  <c r="M114" i="11"/>
  <c r="R113" i="11"/>
  <c r="Q113" i="11"/>
  <c r="P113" i="11"/>
  <c r="M113" i="11"/>
  <c r="R112" i="11"/>
  <c r="P112" i="11"/>
  <c r="Q112" i="11" s="1"/>
  <c r="M112" i="11"/>
  <c r="R111" i="11"/>
  <c r="P111" i="11"/>
  <c r="Q111" i="11" s="1"/>
  <c r="M111" i="11"/>
  <c r="R110" i="11"/>
  <c r="Q110" i="11"/>
  <c r="P110" i="11"/>
  <c r="M110" i="11"/>
  <c r="R109" i="11"/>
  <c r="P109" i="11"/>
  <c r="Q109" i="11" s="1"/>
  <c r="M109" i="11"/>
  <c r="R108" i="11"/>
  <c r="P108" i="11"/>
  <c r="Q108" i="11" s="1"/>
  <c r="M108" i="11"/>
  <c r="R107" i="11"/>
  <c r="Q107" i="11"/>
  <c r="P107" i="11"/>
  <c r="M107" i="11"/>
  <c r="R106" i="11"/>
  <c r="P106" i="11"/>
  <c r="Q106" i="11" s="1"/>
  <c r="M106" i="11"/>
  <c r="R105" i="11"/>
  <c r="P105" i="11"/>
  <c r="Q105" i="11" s="1"/>
  <c r="N105" i="11"/>
  <c r="M105" i="11"/>
  <c r="R104" i="11"/>
  <c r="Q104" i="11"/>
  <c r="P104" i="11"/>
  <c r="N104" i="11"/>
  <c r="M104" i="11"/>
  <c r="R103" i="11"/>
  <c r="Q103" i="11"/>
  <c r="P103" i="11"/>
  <c r="N103" i="11"/>
  <c r="M103" i="11"/>
  <c r="R102" i="11"/>
  <c r="P102" i="11"/>
  <c r="Q102" i="11" s="1"/>
  <c r="N102" i="11"/>
  <c r="M102" i="11"/>
  <c r="R101" i="11"/>
  <c r="P101" i="11"/>
  <c r="Q101" i="11" s="1"/>
  <c r="M101" i="11"/>
  <c r="R100" i="11"/>
  <c r="P100" i="11"/>
  <c r="Q100" i="11" s="1"/>
  <c r="M100" i="11"/>
  <c r="R99" i="11"/>
  <c r="Q99" i="11"/>
  <c r="P99" i="11"/>
  <c r="M99" i="11"/>
  <c r="R98" i="11"/>
  <c r="P98" i="11"/>
  <c r="Q98" i="11" s="1"/>
  <c r="M98" i="11"/>
  <c r="R97" i="11"/>
  <c r="P97" i="11"/>
  <c r="Q97" i="11" s="1"/>
  <c r="M97" i="11"/>
  <c r="R96" i="11"/>
  <c r="Q96" i="11"/>
  <c r="P96" i="11"/>
  <c r="M96" i="11"/>
  <c r="R95" i="11"/>
  <c r="P95" i="11"/>
  <c r="Q95" i="11" s="1"/>
  <c r="M95" i="11"/>
  <c r="R94" i="11"/>
  <c r="P94" i="11"/>
  <c r="Q94" i="11" s="1"/>
  <c r="M94" i="11"/>
  <c r="R93" i="11"/>
  <c r="Q93" i="11"/>
  <c r="P93" i="11"/>
  <c r="M93" i="11"/>
  <c r="R92" i="11"/>
  <c r="P92" i="11"/>
  <c r="Q92" i="11" s="1"/>
  <c r="M92" i="11"/>
  <c r="R91" i="11"/>
  <c r="P91" i="11"/>
  <c r="Q91" i="11" s="1"/>
  <c r="M91" i="11"/>
  <c r="R90" i="11"/>
  <c r="Q90" i="11"/>
  <c r="P90" i="11"/>
  <c r="M90" i="11"/>
  <c r="R89" i="11"/>
  <c r="P89" i="11"/>
  <c r="Q89" i="11" s="1"/>
  <c r="M89" i="11"/>
  <c r="R88" i="11"/>
  <c r="P88" i="11"/>
  <c r="Q88" i="11" s="1"/>
  <c r="M88" i="11"/>
  <c r="R87" i="11"/>
  <c r="Q87" i="11"/>
  <c r="P87" i="11"/>
  <c r="M87" i="11"/>
  <c r="R86" i="11"/>
  <c r="P86" i="11"/>
  <c r="Q86" i="11" s="1"/>
  <c r="M86" i="11"/>
  <c r="R85" i="11"/>
  <c r="P85" i="11"/>
  <c r="Q85" i="11" s="1"/>
  <c r="M85" i="11"/>
  <c r="R84" i="11"/>
  <c r="Q84" i="11"/>
  <c r="P84" i="11"/>
  <c r="M84" i="11"/>
  <c r="R83" i="11"/>
  <c r="P83" i="11"/>
  <c r="Q83" i="11" s="1"/>
  <c r="M83" i="11"/>
  <c r="R82" i="11"/>
  <c r="P82" i="11"/>
  <c r="Q82" i="11" s="1"/>
  <c r="M82" i="11"/>
  <c r="R81" i="11"/>
  <c r="Q81" i="11"/>
  <c r="P81" i="11"/>
  <c r="M81" i="11"/>
  <c r="R80" i="11"/>
  <c r="P80" i="11"/>
  <c r="Q80" i="11" s="1"/>
  <c r="M80" i="11"/>
  <c r="R79" i="11"/>
  <c r="P79" i="11"/>
  <c r="Q79" i="11" s="1"/>
  <c r="M79" i="11"/>
  <c r="R78" i="11"/>
  <c r="Q78" i="11"/>
  <c r="P78" i="11"/>
  <c r="M78" i="11"/>
  <c r="R77" i="11"/>
  <c r="P77" i="11"/>
  <c r="Q77" i="11" s="1"/>
  <c r="M77" i="11"/>
  <c r="R76" i="11"/>
  <c r="P76" i="11"/>
  <c r="Q76" i="11" s="1"/>
  <c r="M76" i="11"/>
  <c r="R75" i="11"/>
  <c r="Q75" i="11"/>
  <c r="P75" i="11"/>
  <c r="M75" i="11"/>
  <c r="R74" i="11"/>
  <c r="P74" i="11"/>
  <c r="Q74" i="11" s="1"/>
  <c r="M74" i="11"/>
  <c r="R73" i="11"/>
  <c r="P73" i="11"/>
  <c r="Q73" i="11" s="1"/>
  <c r="M73" i="11"/>
  <c r="R72" i="11"/>
  <c r="Q72" i="11"/>
  <c r="P72" i="11"/>
  <c r="M72" i="11"/>
  <c r="R71" i="11"/>
  <c r="P71" i="11"/>
  <c r="Q71" i="11" s="1"/>
  <c r="M71" i="11"/>
  <c r="R70" i="11"/>
  <c r="P70" i="11"/>
  <c r="Q70" i="11" s="1"/>
  <c r="M70" i="11"/>
  <c r="R69" i="11"/>
  <c r="Q69" i="11"/>
  <c r="P69" i="11"/>
  <c r="N69" i="11"/>
  <c r="M69" i="11"/>
  <c r="R68" i="11"/>
  <c r="P68" i="11"/>
  <c r="Q68" i="11" s="1"/>
  <c r="M68" i="11"/>
  <c r="R67" i="11"/>
  <c r="P67" i="11"/>
  <c r="Q67" i="11" s="1"/>
  <c r="M67" i="11"/>
  <c r="R66" i="11"/>
  <c r="Q66" i="11"/>
  <c r="P66" i="11"/>
  <c r="M66" i="11"/>
  <c r="R65" i="11"/>
  <c r="P65" i="11"/>
  <c r="Q65" i="11" s="1"/>
  <c r="N65" i="11"/>
  <c r="M65" i="11"/>
  <c r="R64" i="11"/>
  <c r="P64" i="11"/>
  <c r="Q64" i="11" s="1"/>
  <c r="N64" i="11"/>
  <c r="M64" i="11"/>
  <c r="R63" i="11"/>
  <c r="P63" i="11"/>
  <c r="Q63" i="11" s="1"/>
  <c r="M63" i="11"/>
  <c r="R62" i="11"/>
  <c r="Q62" i="11"/>
  <c r="P62" i="11"/>
  <c r="N62" i="11"/>
  <c r="M62" i="11"/>
  <c r="R61" i="11"/>
  <c r="Q61" i="11"/>
  <c r="P61" i="11"/>
  <c r="M61" i="11"/>
  <c r="R60" i="11"/>
  <c r="P60" i="11"/>
  <c r="Q60" i="11" s="1"/>
  <c r="M60" i="11"/>
  <c r="R59" i="11"/>
  <c r="Q59" i="11"/>
  <c r="P59" i="11"/>
  <c r="M59" i="11"/>
  <c r="R58" i="11"/>
  <c r="Q58" i="11"/>
  <c r="P58" i="11"/>
  <c r="M58" i="11"/>
  <c r="R57" i="11"/>
  <c r="P57" i="11"/>
  <c r="Q57" i="11" s="1"/>
  <c r="M57" i="11"/>
  <c r="R56" i="11"/>
  <c r="Q56" i="11"/>
  <c r="P56" i="11"/>
  <c r="M56" i="11"/>
  <c r="R55" i="11"/>
  <c r="Q55" i="11"/>
  <c r="P55" i="11"/>
  <c r="M55" i="11"/>
  <c r="R54" i="11"/>
  <c r="P54" i="11"/>
  <c r="Q54" i="11" s="1"/>
  <c r="N54" i="11"/>
  <c r="M54" i="11"/>
  <c r="R53" i="11"/>
  <c r="P53" i="11"/>
  <c r="Q53" i="11" s="1"/>
  <c r="M53" i="11"/>
  <c r="R52" i="11"/>
  <c r="P52" i="11"/>
  <c r="Q52" i="11" s="1"/>
  <c r="N52" i="11"/>
  <c r="M52" i="11"/>
  <c r="R51" i="11"/>
  <c r="Q51" i="11"/>
  <c r="P51" i="11"/>
  <c r="M51" i="11"/>
  <c r="R50" i="11"/>
  <c r="P50" i="11"/>
  <c r="Q50" i="11" s="1"/>
  <c r="M50" i="11"/>
  <c r="R49" i="11"/>
  <c r="Q49" i="11"/>
  <c r="P49" i="11"/>
  <c r="M49" i="11"/>
  <c r="R48" i="11"/>
  <c r="Q48" i="11"/>
  <c r="P48" i="11"/>
  <c r="M48" i="11"/>
  <c r="R47" i="11"/>
  <c r="P47" i="11"/>
  <c r="Q47" i="11" s="1"/>
  <c r="M47" i="11"/>
  <c r="R46" i="11"/>
  <c r="Q46" i="11"/>
  <c r="P46" i="11"/>
  <c r="M46" i="11"/>
  <c r="R45" i="11"/>
  <c r="Q45" i="11"/>
  <c r="P45" i="11"/>
  <c r="M45" i="11"/>
  <c r="R44" i="11"/>
  <c r="P44" i="11"/>
  <c r="Q44" i="11" s="1"/>
  <c r="M44" i="11"/>
  <c r="R43" i="11"/>
  <c r="Q43" i="11"/>
  <c r="P43" i="11"/>
  <c r="M43" i="11"/>
  <c r="R42" i="11"/>
  <c r="Q42" i="11"/>
  <c r="P42" i="11"/>
  <c r="M42" i="11"/>
  <c r="R41" i="11"/>
  <c r="P41" i="11"/>
  <c r="Q41" i="11" s="1"/>
  <c r="M41" i="11"/>
  <c r="R40" i="11"/>
  <c r="Q40" i="11"/>
  <c r="P40" i="11"/>
  <c r="M40" i="11"/>
  <c r="R39" i="11"/>
  <c r="Q39" i="11"/>
  <c r="P39" i="11"/>
  <c r="M39" i="11"/>
  <c r="R38" i="11"/>
  <c r="P38" i="11"/>
  <c r="Q38" i="11" s="1"/>
  <c r="M38" i="11"/>
  <c r="R37" i="11"/>
  <c r="Q37" i="11"/>
  <c r="P37" i="11"/>
  <c r="M37" i="11"/>
  <c r="R36" i="11"/>
  <c r="Q36" i="11"/>
  <c r="P36" i="11"/>
  <c r="M36" i="11"/>
  <c r="R35" i="11"/>
  <c r="P35" i="11"/>
  <c r="Q35" i="11" s="1"/>
  <c r="M35" i="11"/>
  <c r="R34" i="11"/>
  <c r="Q34" i="11"/>
  <c r="P34" i="11"/>
  <c r="M34" i="11"/>
  <c r="R33" i="11"/>
  <c r="Q33" i="11"/>
  <c r="P33" i="11"/>
  <c r="M33" i="11"/>
  <c r="R32" i="11"/>
  <c r="P32" i="11"/>
  <c r="Q32" i="11" s="1"/>
  <c r="M32" i="11"/>
  <c r="R31" i="11"/>
  <c r="Q31" i="11"/>
  <c r="P31" i="11"/>
  <c r="M31" i="11"/>
  <c r="R30" i="11"/>
  <c r="Q30" i="11"/>
  <c r="P30" i="11"/>
  <c r="N30" i="11"/>
  <c r="M30" i="11"/>
  <c r="R29" i="11"/>
  <c r="P29" i="11"/>
  <c r="Q29" i="11" s="1"/>
  <c r="M29" i="11"/>
  <c r="R28" i="11"/>
  <c r="P28" i="11"/>
  <c r="Q28" i="11" s="1"/>
  <c r="M28" i="11"/>
  <c r="R27" i="11"/>
  <c r="P27" i="11"/>
  <c r="Q27" i="11" s="1"/>
  <c r="M27" i="11"/>
  <c r="R26" i="11"/>
  <c r="P26" i="11"/>
  <c r="Q26" i="11" s="1"/>
  <c r="M26" i="11"/>
  <c r="R25" i="11"/>
  <c r="P25" i="11"/>
  <c r="Q25" i="11" s="1"/>
  <c r="M25" i="11"/>
  <c r="R24" i="11"/>
  <c r="P24" i="11"/>
  <c r="Q24" i="11" s="1"/>
  <c r="M24" i="11"/>
  <c r="R23" i="11"/>
  <c r="P23" i="11"/>
  <c r="Q23" i="11" s="1"/>
  <c r="M23" i="11"/>
  <c r="R22" i="11"/>
  <c r="P22" i="11"/>
  <c r="Q22" i="11" s="1"/>
  <c r="M22" i="11"/>
  <c r="R21" i="11"/>
  <c r="P21" i="11"/>
  <c r="Q21" i="11" s="1"/>
  <c r="M21" i="11"/>
  <c r="R20" i="11"/>
  <c r="P20" i="11"/>
  <c r="Q20" i="11" s="1"/>
  <c r="M20" i="11"/>
  <c r="R19" i="11"/>
  <c r="P19" i="11"/>
  <c r="Q19" i="11" s="1"/>
  <c r="M19" i="11"/>
  <c r="R18" i="11"/>
  <c r="P18" i="11"/>
  <c r="Q18" i="11" s="1"/>
  <c r="M18" i="11"/>
  <c r="L18" i="11"/>
  <c r="R17" i="11"/>
  <c r="Q17" i="11"/>
  <c r="P17" i="11"/>
  <c r="M17" i="11"/>
  <c r="R16" i="11"/>
  <c r="P16" i="11"/>
  <c r="Q16" i="11" s="1"/>
  <c r="M16" i="11"/>
  <c r="R15" i="11"/>
  <c r="Q15" i="11"/>
  <c r="P15" i="11"/>
  <c r="M15" i="11"/>
  <c r="R14" i="11"/>
  <c r="Q14" i="11"/>
  <c r="P14" i="11"/>
  <c r="M14" i="11"/>
  <c r="L14" i="11"/>
  <c r="R13" i="11"/>
  <c r="P13" i="11"/>
  <c r="Q13" i="11" s="1"/>
  <c r="M13" i="11"/>
  <c r="R12" i="11"/>
  <c r="P12" i="11"/>
  <c r="Q12" i="11" s="1"/>
  <c r="M12" i="11"/>
  <c r="R11" i="11"/>
  <c r="P11" i="11"/>
  <c r="Q11" i="11" s="1"/>
  <c r="M11" i="11"/>
  <c r="R10" i="11"/>
  <c r="P10" i="11"/>
  <c r="Q10" i="11" s="1"/>
  <c r="M10" i="11"/>
  <c r="R9" i="11"/>
  <c r="P9" i="11"/>
  <c r="Q9" i="11" s="1"/>
  <c r="M9" i="11"/>
  <c r="R8" i="11"/>
  <c r="P8" i="11"/>
  <c r="Q8" i="11" s="1"/>
  <c r="M8" i="11"/>
  <c r="L8" i="11"/>
  <c r="R7" i="11"/>
  <c r="Q7" i="11"/>
  <c r="P7" i="11"/>
  <c r="M7" i="11"/>
  <c r="L7" i="11"/>
  <c r="R6" i="11"/>
  <c r="P6" i="11"/>
  <c r="Q6" i="11" s="1"/>
  <c r="M6" i="11"/>
  <c r="R5" i="11"/>
  <c r="P5" i="11"/>
  <c r="Q5" i="11" s="1"/>
  <c r="M5" i="11"/>
  <c r="R4" i="11"/>
  <c r="P4" i="11"/>
  <c r="Q4" i="11" s="1"/>
  <c r="M4" i="11"/>
  <c r="R3" i="11"/>
  <c r="P3" i="11"/>
  <c r="Q3" i="11" s="1"/>
  <c r="M3" i="11"/>
  <c r="R2" i="11"/>
  <c r="P2" i="11"/>
  <c r="Q2" i="11" s="1"/>
  <c r="M2" i="11"/>
  <c r="L2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  <author>Maritza Arias</author>
  </authors>
  <commentList>
    <comment ref="D19" authorId="0" shapeId="0" xr:uid="{87F13EE1-50F1-4435-BE74-9F28732807FD}">
      <text>
        <r>
          <rPr>
            <b/>
            <sz val="9"/>
            <color indexed="81"/>
            <rFont val="Tahoma"/>
            <family val="2"/>
          </rPr>
          <t>Usuario:VETERINARIO 6</t>
        </r>
      </text>
    </comment>
    <comment ref="D20" authorId="1" shapeId="0" xr:uid="{1A69CD79-3F8B-4F61-8A0A-96D5BAB8A3E2}">
      <text>
        <r>
          <rPr>
            <b/>
            <sz val="9"/>
            <color indexed="81"/>
            <rFont val="Tahoma"/>
            <family val="2"/>
          </rPr>
          <t>Maritza Arias:</t>
        </r>
        <r>
          <rPr>
            <sz val="9"/>
            <color indexed="81"/>
            <rFont val="Tahoma"/>
            <family val="2"/>
          </rPr>
          <t xml:space="preserve">
se deja como si el ocupante fuera medico</t>
        </r>
      </text>
    </comment>
  </commentList>
</comments>
</file>

<file path=xl/sharedStrings.xml><?xml version="1.0" encoding="utf-8"?>
<sst xmlns="http://schemas.openxmlformats.org/spreadsheetml/2006/main" count="841" uniqueCount="214">
  <si>
    <t>Anexo 1</t>
  </si>
  <si>
    <t xml:space="preserve">Ministerio de Salud </t>
  </si>
  <si>
    <t>Norma 2: Informe sobre movimientos de plazas</t>
  </si>
  <si>
    <t xml:space="preserve">Mes: Enero </t>
  </si>
  <si>
    <t>Número de resolución</t>
  </si>
  <si>
    <t>Número de plaza</t>
  </si>
  <si>
    <t>Código de la clase actual</t>
  </si>
  <si>
    <t>Nombre de la clase actual</t>
  </si>
  <si>
    <t>Salario base</t>
  </si>
  <si>
    <t>Código de la clase propuesta</t>
  </si>
  <si>
    <t>Nombre de la clase propuesta</t>
  </si>
  <si>
    <t>Rige de aplicación del cambio</t>
  </si>
  <si>
    <t>DM-RR-0001-2023</t>
  </si>
  <si>
    <t>Profesional de Servicio Civil 1-A</t>
  </si>
  <si>
    <t xml:space="preserve">Estadístico de Servicio Civil 1 </t>
  </si>
  <si>
    <t>Profesional en Informática 1 A</t>
  </si>
  <si>
    <t>Profesional en Informática 1 B</t>
  </si>
  <si>
    <t>Profesional Licenciado de la Salud 1 Grupo A</t>
  </si>
  <si>
    <t>Enfermera (o) 1</t>
  </si>
  <si>
    <t>Profesional Licenciado de la Salud 2 Grupo A</t>
  </si>
  <si>
    <t>Enfermera (o) 2</t>
  </si>
  <si>
    <t>Profesional de Servicio Civil 1 B</t>
  </si>
  <si>
    <t>DM-IAFA-RR-001-2023</t>
  </si>
  <si>
    <t xml:space="preserve">Mes: Marzo </t>
  </si>
  <si>
    <t>Mes: Abril</t>
  </si>
  <si>
    <t>DM-RR-003-2024</t>
  </si>
  <si>
    <t xml:space="preserve">Profesional de Servicio Civil 1-A </t>
  </si>
  <si>
    <t>Profesional de Servicio Civil 1-B</t>
  </si>
  <si>
    <t>DM-RR-CEN CINAI-001-2024</t>
  </si>
  <si>
    <t>Asistente de Salud de Servicio Civil 3</t>
  </si>
  <si>
    <t>Técnico de Servicio Civil 3</t>
  </si>
  <si>
    <t>Asistente de Salud de Servicio Civil 2</t>
  </si>
  <si>
    <t>Técnico de Servicio Civil 2</t>
  </si>
  <si>
    <t>Mes: Junio</t>
  </si>
  <si>
    <t>DG-RES-108-2024</t>
  </si>
  <si>
    <t>Trabajador Calificado de Servicio Civil 2</t>
  </si>
  <si>
    <t xml:space="preserve">Secretario de Servicio Civil 1 </t>
  </si>
  <si>
    <t>DG-RES-135-2024</t>
  </si>
  <si>
    <t>Profesional Jefe de Servicio Civil 3</t>
  </si>
  <si>
    <t>Profesional Jefe en Informatica 1-B</t>
  </si>
  <si>
    <t>Profesional Jefe de Servicio Civil 2</t>
  </si>
  <si>
    <t>Profesional Jefe de Servicio Civil 1</t>
  </si>
  <si>
    <t>Mes: Julio</t>
  </si>
  <si>
    <t>TIPO</t>
  </si>
  <si>
    <t>Nivel salarial 
DG-03-2020</t>
  </si>
  <si>
    <t>NO CLASE</t>
  </si>
  <si>
    <t>CLASE DE PUESTO</t>
  </si>
  <si>
    <t>Fundamento SGT</t>
  </si>
  <si>
    <t>Salario Global Transitorio</t>
  </si>
  <si>
    <t>Fundamento julio 2018</t>
  </si>
  <si>
    <t>SALARIO BASE 2018</t>
  </si>
  <si>
    <t>Fundamento julio 2019</t>
  </si>
  <si>
    <t>SALARIO BASE 2019</t>
  </si>
  <si>
    <t>Fundamento enero 2020</t>
  </si>
  <si>
    <t>SALARIO BASE 2020</t>
  </si>
  <si>
    <t>AUMENTOS ANUALES LEY 9635</t>
  </si>
  <si>
    <t>VALOR AA-JULIO 2018</t>
  </si>
  <si>
    <t>% AA aJulio 2018 Ciencias Médicas</t>
  </si>
  <si>
    <t>AA Enfermeras Sentencias Ciencias Médicas</t>
  </si>
  <si>
    <t>ZONAJE</t>
  </si>
  <si>
    <t>NO PROFESIONAL</t>
  </si>
  <si>
    <t>ASISTENTE ADMINISTRATIVO CONFIANZA</t>
  </si>
  <si>
    <t>Directriz No. 001-2023-PLAN</t>
  </si>
  <si>
    <t>ACUERDO No. 12163</t>
  </si>
  <si>
    <t>Acuerdo No. 12520</t>
  </si>
  <si>
    <t>Acuerdo No. 12606</t>
  </si>
  <si>
    <t>ASISTENTE DE SALUD DE SERVICIO CIVIL 2</t>
  </si>
  <si>
    <t>DG-087-2018</t>
  </si>
  <si>
    <t>DG-160-2019</t>
  </si>
  <si>
    <t>DG-003-2020</t>
  </si>
  <si>
    <t>ASISTENTE DE SALUD DE SERVICIO CIVIL 2 REVALORADO</t>
  </si>
  <si>
    <t>ASISTENTE DE SALUD DE SERVICIO CIVIL 3</t>
  </si>
  <si>
    <t>ASISTENTE DE SALUD DE SERVICIO CIVIL 3 REVALORADO</t>
  </si>
  <si>
    <t>PROFESIONAL</t>
  </si>
  <si>
    <t>ASISTENTE PROFESIONAL</t>
  </si>
  <si>
    <t>ASISTENTE TECNICO CONFIANZA</t>
  </si>
  <si>
    <t>AUDITOR GENERAL DE SERVICIO DE SALUD</t>
  </si>
  <si>
    <t>ACUERDO No. 12158</t>
  </si>
  <si>
    <t>Acuerdo No. 12516</t>
  </si>
  <si>
    <t>AUDITOR NIVEL 2</t>
  </si>
  <si>
    <t>AUDITOR NIVEL 3</t>
  </si>
  <si>
    <t>ACUERDO No. 12161</t>
  </si>
  <si>
    <t>Acuerdo No. 12519</t>
  </si>
  <si>
    <t>AUDITOR NIVEL 3 REVALORADO</t>
  </si>
  <si>
    <t>AUXILIAR DE ENFERMERIA</t>
  </si>
  <si>
    <t>CHOFER CONFIANZA</t>
  </si>
  <si>
    <t>Acuerdo No. 12521</t>
  </si>
  <si>
    <t>CONDUCTOR DE SERVICIO CIVIL 1</t>
  </si>
  <si>
    <t>CONDUCTOR DE SERVICIO CIVIL 1 REVALORADO</t>
  </si>
  <si>
    <t>CONDUCTOR DE SERVICIO CIVIL 2</t>
  </si>
  <si>
    <t>CONSULTOR LICENCIADO EXPERTO</t>
  </si>
  <si>
    <t>DIRECTOR DE DEPARTAMENTO O PROGRAMA G-7</t>
  </si>
  <si>
    <t>DG-122-2018</t>
  </si>
  <si>
    <t>DG-007-2020</t>
  </si>
  <si>
    <t>DIRECTOR DE SERVICIOS DE SALUD G-10</t>
  </si>
  <si>
    <t>DIRECTOR GENERAL DE ALCOHOLISMO Y FARMACODEPENDENCIA</t>
  </si>
  <si>
    <t>DIRECTOR GENERAL DE SALUD NO CIENCIAS MEDICAS</t>
  </si>
  <si>
    <t>Acuerdo No.13517</t>
  </si>
  <si>
    <t>DIRECTOR GENERAL DE SALUD G-11</t>
  </si>
  <si>
    <t>ACUERDO No. 12180</t>
  </si>
  <si>
    <t>Acuerdo No. 12630</t>
  </si>
  <si>
    <t>DIRECTOR NACIONAL DE CEN CINAI</t>
  </si>
  <si>
    <t>ENFERMERA 1</t>
  </si>
  <si>
    <t>ENFERMERA 1 BACHILLER</t>
  </si>
  <si>
    <t>ENFERMERA 2</t>
  </si>
  <si>
    <t>ENFERMERA 4</t>
  </si>
  <si>
    <t>ENFERMERA 5</t>
  </si>
  <si>
    <t>ENFERMERA 6</t>
  </si>
  <si>
    <t>ENFERMERA 7 A</t>
  </si>
  <si>
    <t>ESTADISTICO DE SERVICIO CIVIL 2</t>
  </si>
  <si>
    <t>FARMACEUTICO 1</t>
  </si>
  <si>
    <t>FARMACEUTICO 2</t>
  </si>
  <si>
    <t>FARMACEUTICO 3</t>
  </si>
  <si>
    <t>FARMACEUTICO 6</t>
  </si>
  <si>
    <t>FARMACEUTICO 7</t>
  </si>
  <si>
    <t>GERENTE DE SERVICIO CIVIL 1</t>
  </si>
  <si>
    <t>GERENTE DE SERVICIO CIVIL 2</t>
  </si>
  <si>
    <t>INSPECTOR DE SERVICIO CIVIL 1</t>
  </si>
  <si>
    <t>INSPECTOR DE SERVICIO CIVIL 2</t>
  </si>
  <si>
    <t>JEFE SERVICIOS DE SALUD G-9</t>
  </si>
  <si>
    <t>MEDICO ASISTENTE GENERAL G-1</t>
  </si>
  <si>
    <t>MEDICO ESPECIALISTA G-2</t>
  </si>
  <si>
    <t>MEDICO JEFE G 5</t>
  </si>
  <si>
    <t>MEDICO JEFE G-3</t>
  </si>
  <si>
    <t>MEDICO VETERINARIO 1</t>
  </si>
  <si>
    <t>MEDICO VETERINARIO 2</t>
  </si>
  <si>
    <t>MICROBIOLOGO 1</t>
  </si>
  <si>
    <t>MICROBIOLOGO 2</t>
  </si>
  <si>
    <t>MICROBIOLOGO 3</t>
  </si>
  <si>
    <t>MICROBIOLOGO 4</t>
  </si>
  <si>
    <t>MICROBIOLOGO 5</t>
  </si>
  <si>
    <t>MICROBIOLOGO 6</t>
  </si>
  <si>
    <t>MINISTRO</t>
  </si>
  <si>
    <t>ACUERDO No. 12158 - Directriz P. 98-H</t>
  </si>
  <si>
    <t>Acuerdo No. 13335</t>
  </si>
  <si>
    <t>MISCELANEO DE SERVICIO CIVIL 1</t>
  </si>
  <si>
    <t>MISCELANEO DE SERVICIO CIVIL 1 REVALORADO</t>
  </si>
  <si>
    <t>MISCELANEO DE SERVICIO CIVIL 2</t>
  </si>
  <si>
    <t>NUTRICIONISTA 1</t>
  </si>
  <si>
    <t>NUTRICIONISTA 2</t>
  </si>
  <si>
    <t>NUTRICIONISTA 3</t>
  </si>
  <si>
    <t>NUTRICIONISTA 4</t>
  </si>
  <si>
    <t>NUTRICIONISTA 5</t>
  </si>
  <si>
    <t>NUTRICIONISTA 6</t>
  </si>
  <si>
    <t>ODONTOLOGO 1</t>
  </si>
  <si>
    <t>ODONTOLOGO 2</t>
  </si>
  <si>
    <t>ODONTOLOGO 3</t>
  </si>
  <si>
    <t>ODONTOLOGO 4</t>
  </si>
  <si>
    <t>ODONTOLOGO 5</t>
  </si>
  <si>
    <t>OFICIAL DE SEGURIDAD DE SERVICIO CIVIL 1</t>
  </si>
  <si>
    <t>OFICIAL DE SEGURIDAD DE SERVICIO CIVIL 1 REVALORADO</t>
  </si>
  <si>
    <t>OFICIAL DE SEGURIDAD DE SERVICIO CIVIL 2</t>
  </si>
  <si>
    <t>OFICINISTA DE SERVICIO CIVIL 1</t>
  </si>
  <si>
    <t>OFICINISTA DE SERVICIO CIVIL 2</t>
  </si>
  <si>
    <t>OFICINISTA DE SERVICIO CIVIL 2 REVALORADO</t>
  </si>
  <si>
    <t>PROFESIONAL DE SERVICIO CIVIL 1 A</t>
  </si>
  <si>
    <t>PROFESIONAL DE SERVICIO CIVIL 1 A REVALORADO</t>
  </si>
  <si>
    <t>PROFESIONAL DE SERVICIO CIVIL 1 B</t>
  </si>
  <si>
    <t>PROFESIONAL DE SERVICIO CIVIL 1 B REVALORADO</t>
  </si>
  <si>
    <t>PROFESIONAL DE SERVICIO CIVIL 2</t>
  </si>
  <si>
    <t>PROFESIONAL DE SERVICIO CIVIL 2 REVALORADO</t>
  </si>
  <si>
    <t>PROFESIONAL DE SERVICIO CIVIL 3</t>
  </si>
  <si>
    <t>PROFESIONAL DE SERVICIO CIVIL 3 REVALORADO</t>
  </si>
  <si>
    <t>PROFESIONAL EN INFORMATICA 1 A</t>
  </si>
  <si>
    <t>PROFESIONAL EN INFORMATICA 1 B</t>
  </si>
  <si>
    <t>PROFESIONAL EN INFORMATICA 1 B REVALORADO</t>
  </si>
  <si>
    <t>PROFESIONAL EN INFORMATICA 1 C</t>
  </si>
  <si>
    <t>PROFESIONAL EN INFORMATICA 2</t>
  </si>
  <si>
    <t>PROFESIONAL EN INFORMATICA 2 REVALORADO</t>
  </si>
  <si>
    <t>PROFESIONAL EN INFORMATICA 3</t>
  </si>
  <si>
    <t>PROFESIONAL EN INFORMATICA 3 REVALORADO</t>
  </si>
  <si>
    <t>PROFESIONAL JEFE DE SERVICIO CIVIL 1</t>
  </si>
  <si>
    <t>PROFESIONAL JEFE DE SERVICIO CIVIL 1 REVALORADO</t>
  </si>
  <si>
    <t>PROFESIONAL JEFE DE SERVICIO CIVIL 2</t>
  </si>
  <si>
    <t>PROFESIONAL JEFE DE SERVICIO CIVIL 2 REVALORADO</t>
  </si>
  <si>
    <t>PROFESIONAL JEFE DE SERVICIO CIVIL 3</t>
  </si>
  <si>
    <t>PROFESIONAL JEFE DE SERVICIO CIVIL 3 REVALORADO</t>
  </si>
  <si>
    <t>PROFESIONAL JEFE EN INFORMATICA 1 B</t>
  </si>
  <si>
    <t>PROFESIONAL JEFE EN INFORMATICA 1 B REVALORADO</t>
  </si>
  <si>
    <t>PROFESIONAL JEFE EN INFORMATICA 2</t>
  </si>
  <si>
    <t>PROFESIONAL JEFE EN INFORMATICA 2 REVALORADO</t>
  </si>
  <si>
    <t>PROFESIONAL LICENCIADO DE LA SALUD 1 A</t>
  </si>
  <si>
    <t>PROFESIONAL LICENCIADO DE LA SALUD 2 A</t>
  </si>
  <si>
    <t>PROFESIONAL LICENCIADO DE LA SALUD 3 D</t>
  </si>
  <si>
    <t>PSICOLOGO CLINICO 2</t>
  </si>
  <si>
    <t>SECRETARIO DE SERVICIO CIVIL 1</t>
  </si>
  <si>
    <t>SECRETARIO DE SERVICIO CIVIL 1 REVALORADO</t>
  </si>
  <si>
    <t>SECRETARIO DE SERVICIO CIVIL 2</t>
  </si>
  <si>
    <t>SECRETARIO DE SERVICIO CIVIL 2 REVALORADO</t>
  </si>
  <si>
    <t>SUBAUDITOR NIVEL 3</t>
  </si>
  <si>
    <t>SUBDIRECTOR DEPARTAMENTO O PROGRAMA G 6</t>
  </si>
  <si>
    <t>SUBDIRECTOR NACIONAL CEN CINAI</t>
  </si>
  <si>
    <t>TECNICO DE APOYO C</t>
  </si>
  <si>
    <t>TECNICO DE SERVICIO CIVIL 1</t>
  </si>
  <si>
    <t>TECNICO DE SERVICIO CIVIL 1 REVALORADO</t>
  </si>
  <si>
    <t>TECNICO DE SERVICIO CIVIL 2</t>
  </si>
  <si>
    <t>TECNICO DE SERVICIO CIVIL 3</t>
  </si>
  <si>
    <t>TECNICO DE SERVICIO CIVIL 3 REVALORADO</t>
  </si>
  <si>
    <t>TÉCNICO DEL IAFA GRUPO C</t>
  </si>
  <si>
    <t>TECNICO EN INFORMATICA</t>
  </si>
  <si>
    <t>TECNICO EN INFORMATICA 1 REVALORADO</t>
  </si>
  <si>
    <t>TECNICO EN INFORMATICA 2</t>
  </si>
  <si>
    <t>TECNICO EN INFORMATICA 3</t>
  </si>
  <si>
    <t>TECNICO EN INFORMATICA REVALORADO</t>
  </si>
  <si>
    <t>TRABAJADOR AUXILIAR DE CEN-CINAI</t>
  </si>
  <si>
    <t>TRABAJADOR CALIFICADO DE SERVICIO CIVIL 1</t>
  </si>
  <si>
    <t>TRABAJADOR CALIFICADO DE SERVICIO CIVIL 2</t>
  </si>
  <si>
    <t>TRABAJADOR CALIFICADO DE SERVICIO CIVIL 2 REVALORADO</t>
  </si>
  <si>
    <t>TRABAJADOR CALIFICADO DE SERVICIO CIVIL 3</t>
  </si>
  <si>
    <t>TRABAJADOR DE ARTES GRAFICAS 5</t>
  </si>
  <si>
    <t>VICEMINISTRO</t>
  </si>
  <si>
    <t>Mes:  MAYO</t>
  </si>
  <si>
    <t>DM-RR-CEN CINAI-017-2026</t>
  </si>
  <si>
    <t>Secretario (a) de Servicio Civil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</si>
</sst>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&quot;₡&quot;#,##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ndara"/>
      <family val="2"/>
    </font>
    <font>
      <sz val="11"/>
      <color theme="0"/>
      <name val="Candara"/>
      <family val="2"/>
    </font>
    <font>
      <sz val="11"/>
      <color rgb="FF000000"/>
      <name val="Candara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name val="Candara"/>
      <family val="2"/>
    </font>
    <font>
      <sz val="11"/>
      <name val="Candar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98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14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165" fontId="3" fillId="0" borderId="1" xfId="0" applyNumberFormat="1" applyFont="1" applyBorder="1"/>
    <xf numFmtId="165" fontId="3" fillId="0" borderId="1" xfId="0" applyNumberFormat="1" applyFont="1" applyBorder="1" applyAlignment="1">
      <alignment horizontal="center"/>
    </xf>
    <xf numFmtId="14" fontId="0" fillId="0" borderId="1" xfId="0" applyNumberFormat="1" applyBorder="1"/>
    <xf numFmtId="0" fontId="6" fillId="0" borderId="1" xfId="0" applyFont="1" applyBorder="1"/>
    <xf numFmtId="0" fontId="7" fillId="0" borderId="1" xfId="0" applyFont="1" applyBorder="1" applyAlignment="1">
      <alignment wrapText="1"/>
    </xf>
    <xf numFmtId="14" fontId="6" fillId="0" borderId="1" xfId="0" applyNumberFormat="1" applyFont="1" applyBorder="1"/>
    <xf numFmtId="0" fontId="10" fillId="2" borderId="1" xfId="0" applyFont="1" applyFill="1" applyBorder="1" applyAlignment="1">
      <alignment horizontal="center" vertical="center" wrapText="1"/>
    </xf>
    <xf numFmtId="14" fontId="11" fillId="0" borderId="1" xfId="0" applyNumberFormat="1" applyFont="1" applyBorder="1"/>
    <xf numFmtId="0" fontId="9" fillId="0" borderId="0" xfId="0" applyFont="1"/>
    <xf numFmtId="0" fontId="9" fillId="0" borderId="1" xfId="0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left" vertical="center"/>
    </xf>
    <xf numFmtId="14" fontId="0" fillId="0" borderId="0" xfId="0" applyNumberFormat="1"/>
    <xf numFmtId="3" fontId="9" fillId="0" borderId="1" xfId="0" applyNumberFormat="1" applyFont="1" applyBorder="1" applyAlignment="1">
      <alignment horizontal="center"/>
    </xf>
    <xf numFmtId="0" fontId="13" fillId="6" borderId="2" xfId="0" applyFont="1" applyFill="1" applyBorder="1" applyAlignment="1">
      <alignment horizontal="center" vertical="center" wrapText="1"/>
    </xf>
    <xf numFmtId="43" fontId="13" fillId="7" borderId="2" xfId="2" applyFont="1" applyFill="1" applyBorder="1" applyAlignment="1">
      <alignment horizontal="center" vertical="center" wrapText="1"/>
    </xf>
    <xf numFmtId="43" fontId="13" fillId="7" borderId="3" xfId="2" applyFont="1" applyFill="1" applyBorder="1" applyAlignment="1">
      <alignment horizontal="center" vertical="center" wrapText="1"/>
    </xf>
    <xf numFmtId="43" fontId="13" fillId="0" borderId="2" xfId="2" applyFont="1" applyFill="1" applyBorder="1" applyAlignment="1">
      <alignment horizontal="center" vertical="center" wrapText="1"/>
    </xf>
    <xf numFmtId="43" fontId="13" fillId="0" borderId="3" xfId="2" applyFont="1" applyFill="1" applyBorder="1" applyAlignment="1">
      <alignment horizontal="center" vertical="center" wrapText="1"/>
    </xf>
    <xf numFmtId="43" fontId="13" fillId="8" borderId="2" xfId="2" applyFont="1" applyFill="1" applyBorder="1" applyAlignment="1">
      <alignment horizontal="center" vertical="center" wrapText="1"/>
    </xf>
    <xf numFmtId="43" fontId="13" fillId="8" borderId="3" xfId="2" applyFont="1" applyFill="1" applyBorder="1" applyAlignment="1">
      <alignment horizontal="center" vertical="center" wrapText="1"/>
    </xf>
    <xf numFmtId="43" fontId="13" fillId="9" borderId="2" xfId="2" applyFont="1" applyFill="1" applyBorder="1" applyAlignment="1">
      <alignment horizontal="center" vertical="center" wrapText="1"/>
    </xf>
    <xf numFmtId="43" fontId="13" fillId="9" borderId="3" xfId="2" applyFont="1" applyFill="1" applyBorder="1" applyAlignment="1">
      <alignment horizontal="center" vertical="center" wrapText="1"/>
    </xf>
    <xf numFmtId="43" fontId="13" fillId="6" borderId="2" xfId="2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10" borderId="0" xfId="0" applyFont="1" applyFill="1" applyAlignment="1">
      <alignment horizontal="center" vertical="center"/>
    </xf>
    <xf numFmtId="0" fontId="14" fillId="10" borderId="0" xfId="0" applyFont="1" applyFill="1"/>
    <xf numFmtId="43" fontId="14" fillId="11" borderId="4" xfId="2" applyFont="1" applyFill="1" applyBorder="1" applyAlignment="1">
      <alignment horizontal="left"/>
    </xf>
    <xf numFmtId="43" fontId="13" fillId="11" borderId="0" xfId="2" applyFont="1" applyFill="1" applyAlignment="1">
      <alignment horizontal="right"/>
    </xf>
    <xf numFmtId="43" fontId="14" fillId="12" borderId="4" xfId="2" applyFont="1" applyFill="1" applyBorder="1" applyAlignment="1">
      <alignment horizontal="left"/>
    </xf>
    <xf numFmtId="43" fontId="13" fillId="12" borderId="0" xfId="2" applyFont="1" applyFill="1" applyBorder="1"/>
    <xf numFmtId="43" fontId="14" fillId="4" borderId="4" xfId="2" applyFont="1" applyFill="1" applyBorder="1" applyAlignment="1">
      <alignment horizontal="left"/>
    </xf>
    <xf numFmtId="43" fontId="13" fillId="4" borderId="0" xfId="2" applyFont="1" applyFill="1" applyBorder="1"/>
    <xf numFmtId="43" fontId="14" fillId="13" borderId="4" xfId="2" applyFont="1" applyFill="1" applyBorder="1" applyAlignment="1">
      <alignment horizontal="left"/>
    </xf>
    <xf numFmtId="43" fontId="13" fillId="13" borderId="0" xfId="2" applyFont="1" applyFill="1" applyBorder="1"/>
    <xf numFmtId="43" fontId="14" fillId="14" borderId="0" xfId="2" applyFont="1" applyFill="1" applyBorder="1"/>
    <xf numFmtId="43" fontId="14" fillId="10" borderId="0" xfId="2" applyFont="1" applyFill="1" applyBorder="1" applyAlignment="1">
      <alignment horizontal="left"/>
    </xf>
    <xf numFmtId="10" fontId="14" fillId="10" borderId="0" xfId="3" applyNumberFormat="1" applyFont="1" applyFill="1" applyBorder="1" applyAlignment="1">
      <alignment horizontal="center"/>
    </xf>
    <xf numFmtId="164" fontId="14" fillId="10" borderId="0" xfId="0" applyNumberFormat="1" applyFont="1" applyFill="1"/>
    <xf numFmtId="43" fontId="14" fillId="4" borderId="0" xfId="2" applyFont="1" applyFill="1" applyBorder="1" applyAlignment="1">
      <alignment horizontal="center"/>
    </xf>
    <xf numFmtId="0" fontId="14" fillId="0" borderId="0" xfId="0" applyFont="1"/>
    <xf numFmtId="43" fontId="14" fillId="10" borderId="0" xfId="2" applyFont="1" applyFill="1" applyBorder="1"/>
    <xf numFmtId="43" fontId="13" fillId="11" borderId="0" xfId="2" applyFont="1" applyFill="1" applyBorder="1" applyAlignment="1">
      <alignment horizontal="right"/>
    </xf>
    <xf numFmtId="0" fontId="14" fillId="10" borderId="0" xfId="0" applyFont="1" applyFill="1" applyAlignment="1">
      <alignment horizontal="center"/>
    </xf>
    <xf numFmtId="10" fontId="14" fillId="10" borderId="0" xfId="0" applyNumberFormat="1" applyFont="1" applyFill="1" applyAlignment="1">
      <alignment horizontal="center"/>
    </xf>
    <xf numFmtId="0" fontId="14" fillId="10" borderId="0" xfId="0" applyFont="1" applyFill="1" applyAlignment="1">
      <alignment horizontal="left" vertical="top"/>
    </xf>
    <xf numFmtId="43" fontId="13" fillId="11" borderId="0" xfId="2" applyFont="1" applyFill="1" applyAlignment="1">
      <alignment horizontal="right" vertical="top"/>
    </xf>
    <xf numFmtId="0" fontId="14" fillId="0" borderId="0" xfId="0" applyFont="1" applyAlignment="1">
      <alignment horizontal="center" vertical="center"/>
    </xf>
    <xf numFmtId="43" fontId="14" fillId="0" borderId="0" xfId="2" applyFont="1" applyFill="1" applyBorder="1"/>
    <xf numFmtId="43" fontId="14" fillId="0" borderId="4" xfId="2" applyFont="1" applyFill="1" applyBorder="1" applyAlignment="1">
      <alignment horizontal="left"/>
    </xf>
    <xf numFmtId="43" fontId="13" fillId="0" borderId="0" xfId="2" applyFont="1" applyFill="1" applyBorder="1" applyAlignment="1">
      <alignment horizontal="right"/>
    </xf>
    <xf numFmtId="43" fontId="13" fillId="0" borderId="0" xfId="2" applyFont="1" applyFill="1" applyBorder="1"/>
    <xf numFmtId="43" fontId="14" fillId="0" borderId="0" xfId="2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43" fontId="14" fillId="0" borderId="0" xfId="2" applyFont="1" applyFill="1" applyBorder="1" applyAlignment="1">
      <alignment horizontal="center"/>
    </xf>
    <xf numFmtId="164" fontId="14" fillId="0" borderId="0" xfId="0" applyNumberFormat="1" applyFont="1"/>
    <xf numFmtId="0" fontId="12" fillId="5" borderId="1" xfId="0" applyFont="1" applyFill="1" applyBorder="1" applyAlignment="1">
      <alignment wrapText="1"/>
    </xf>
    <xf numFmtId="0" fontId="11" fillId="5" borderId="1" xfId="0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164" fontId="17" fillId="5" borderId="1" xfId="2" applyNumberFormat="1" applyFont="1" applyFill="1" applyBorder="1" applyAlignment="1">
      <alignment horizontal="left" vertical="center"/>
    </xf>
    <xf numFmtId="14" fontId="11" fillId="5" borderId="1" xfId="0" applyNumberFormat="1" applyFont="1" applyFill="1" applyBorder="1" applyAlignment="1">
      <alignment horizontal="left" vertical="center"/>
    </xf>
    <xf numFmtId="0" fontId="11" fillId="5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 wrapText="1"/>
    </xf>
    <xf numFmtId="0" fontId="17" fillId="5" borderId="1" xfId="0" applyFont="1" applyFill="1" applyBorder="1" applyAlignment="1">
      <alignment vertical="center"/>
    </xf>
    <xf numFmtId="0" fontId="11" fillId="5" borderId="1" xfId="0" applyFont="1" applyFill="1" applyBorder="1" applyAlignment="1">
      <alignment vertical="center"/>
    </xf>
    <xf numFmtId="0" fontId="11" fillId="5" borderId="1" xfId="0" applyFont="1" applyFill="1" applyBorder="1"/>
    <xf numFmtId="164" fontId="17" fillId="5" borderId="1" xfId="2" applyNumberFormat="1" applyFont="1" applyFill="1" applyBorder="1" applyAlignment="1">
      <alignment horizontal="left"/>
    </xf>
    <xf numFmtId="14" fontId="11" fillId="5" borderId="1" xfId="0" applyNumberFormat="1" applyFont="1" applyFill="1" applyBorder="1" applyAlignment="1">
      <alignment horizontal="left"/>
    </xf>
    <xf numFmtId="164" fontId="17" fillId="5" borderId="1" xfId="2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center"/>
    </xf>
    <xf numFmtId="0" fontId="12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4" fontId="9" fillId="0" borderId="1" xfId="0" applyNumberFormat="1" applyFont="1" applyBorder="1"/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/>
    </xf>
    <xf numFmtId="0" fontId="11" fillId="0" borderId="1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center"/>
    </xf>
    <xf numFmtId="14" fontId="11" fillId="0" borderId="1" xfId="0" applyNumberFormat="1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4">
    <cellStyle name="Millares" xfId="2" builtinId="3"/>
    <cellStyle name="Millares 2" xfId="1" xr:uid="{6A0E570C-44AE-4076-99F6-3A4F141DF0E6}"/>
    <cellStyle name="Normal" xfId="0" builtinId="0"/>
    <cellStyle name="Porcentaje" xfId="3" builtinId="5"/>
  </cellStyles>
  <dxfs count="28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5" tint="0.3999755851924192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numFmt numFmtId="164" formatCode="_(* #,##0.00_);_(* \(#,##0.00\);_(* &quot;-&quot;??_);_(@_)"/>
      <fill>
        <patternFill patternType="solid">
          <fgColor indexed="64"/>
          <bgColor theme="6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6" tint="0.5999938962981048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6" tint="0.5999938962981048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4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7" tint="0.399975585192419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7" tint="0.3999755851924192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5" tint="0.399975585192419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5" tint="0.3999755851924192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3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8" tint="0.3999755851924192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8" tint="0.3999755851924192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6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6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6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6" tint="0.59999389629810485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1"/>
        <color auto="1"/>
        <name val="Candara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93631</xdr:colOff>
      <xdr:row>164</xdr:row>
      <xdr:rowOff>156051</xdr:rowOff>
    </xdr:from>
    <xdr:ext cx="1620869" cy="49372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444FB410-EE81-418C-9293-ED418EB4E02F}"/>
                </a:ext>
              </a:extLst>
            </xdr:cNvPr>
            <xdr:cNvSpPr txBox="1"/>
          </xdr:nvSpPr>
          <xdr:spPr>
            <a:xfrm>
              <a:off x="25544431" y="31779051"/>
              <a:ext cx="1620869" cy="4937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s-CR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7500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914658</m:t>
                        </m:r>
                      </m:den>
                    </m:f>
                    <m:r>
                      <a:rPr lang="es-CR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100</m:t>
                    </m:r>
                    <m:r>
                      <a:rPr lang="es-CR" sz="1100" i="1">
                        <a:latin typeface="Cambria Math" panose="02040503050406030204" pitchFamily="18" charset="0"/>
                      </a:rPr>
                      <m:t>=</m:t>
                    </m:r>
                    <m:r>
                      <m:rPr>
                        <m:sty m:val="p"/>
                      </m:rPr>
                      <a:rPr lang="es-MX" sz="1100" b="0" i="0">
                        <a:latin typeface="Cambria Math" panose="02040503050406030204" pitchFamily="18" charset="0"/>
                      </a:rPr>
                      <m:t>aumento</m:t>
                    </m:r>
                  </m:oMath>
                </m:oMathPara>
              </a14:m>
              <a:endParaRPr lang="es-MX" sz="1100" b="0"/>
            </a:p>
            <a:p>
              <a:endParaRPr lang="es-CR" sz="1100"/>
            </a:p>
          </xdr:txBody>
        </xdr:sp>
      </mc:Choice>
      <mc:Fallback xmlns="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444FB410-EE81-418C-9293-ED418EB4E02F}"/>
                </a:ext>
              </a:extLst>
            </xdr:cNvPr>
            <xdr:cNvSpPr txBox="1"/>
          </xdr:nvSpPr>
          <xdr:spPr>
            <a:xfrm>
              <a:off x="25544431" y="31779051"/>
              <a:ext cx="1620869" cy="4937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7500</a:t>
              </a:r>
              <a:r>
                <a:rPr lang="es-CR" sz="1100" b="0" i="0">
                  <a:latin typeface="Cambria Math" panose="02040503050406030204" pitchFamily="18" charset="0"/>
                </a:rPr>
                <a:t>/</a:t>
              </a:r>
              <a:r>
                <a:rPr lang="es-MX" sz="1100" b="0" i="0">
                  <a:latin typeface="Cambria Math" panose="02040503050406030204" pitchFamily="18" charset="0"/>
                </a:rPr>
                <a:t>914658</a:t>
              </a:r>
              <a:r>
                <a:rPr lang="es-CR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×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100</a:t>
              </a:r>
              <a:r>
                <a:rPr lang="es-CR" sz="1100" i="0">
                  <a:latin typeface="Cambria Math" panose="02040503050406030204" pitchFamily="18" charset="0"/>
                </a:rPr>
                <a:t>=</a:t>
              </a:r>
              <a:r>
                <a:rPr lang="es-MX" sz="1100" b="0" i="0">
                  <a:latin typeface="Cambria Math" panose="02040503050406030204" pitchFamily="18" charset="0"/>
                </a:rPr>
                <a:t>aumento</a:t>
              </a:r>
              <a:endParaRPr lang="es-MX" sz="1100" b="0"/>
            </a:p>
            <a:p>
              <a:endParaRPr lang="es-CR" sz="1100"/>
            </a:p>
          </xdr:txBody>
        </xdr:sp>
      </mc:Fallback>
    </mc:AlternateContent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DOCUMENTOS%202024/RELACION%20DE%20PUESTO%202024/escala%20.xlsm" TargetMode="External"/><Relationship Id="rId2" Type="http://schemas.openxmlformats.org/officeDocument/2006/relationships/externalLinkPath" Target="https://crmisalud-my.sharepoint.com/personal/rosaura_delgado_misalud_go_cr/Documents/Rosaura/DOCUMENTOS%202024/RELACION%20DE%20PUESTO%202024/escala%20.xlsm" TargetMode="External"/><Relationship Id="rId1" Type="http://schemas.openxmlformats.org/officeDocument/2006/relationships/externalLinkPath" Target="/personal/rosaura_delgado_misalud_go_cr/Documents/Rosaura/DOCUMENTOS%202024/RELACION%20DE%20PUESTO%202024/escala%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SUMEN CONSOLIDADO PROGS"/>
      <sheetName val="ESCALAS"/>
      <sheetName val="Hoja1"/>
      <sheetName val="ZONAJE"/>
      <sheetName val="Ciencias Médicas preliminar"/>
      <sheetName val="RI 2023"/>
      <sheetName val="Reporte SFP 24-4-23"/>
      <sheetName val="TRASLADOS 2023"/>
      <sheetName val="PRESENTACIÓN AP"/>
      <sheetName val="RI"/>
      <sheetName val="ASEMINSA"/>
      <sheetName val="IRHI"/>
      <sheetName val="OTRAS CONSIDE PRESUPUESTO"/>
    </sheetNames>
    <sheetDataSet>
      <sheetData sheetId="0"/>
      <sheetData sheetId="1">
        <row r="2">
          <cell r="C2">
            <v>1160</v>
          </cell>
        </row>
        <row r="3">
          <cell r="C3">
            <v>1595</v>
          </cell>
        </row>
        <row r="4">
          <cell r="C4">
            <v>1590</v>
          </cell>
        </row>
        <row r="5">
          <cell r="C5">
            <v>1596</v>
          </cell>
        </row>
        <row r="6">
          <cell r="C6">
            <v>1591</v>
          </cell>
        </row>
        <row r="7">
          <cell r="C7">
            <v>1185</v>
          </cell>
        </row>
        <row r="8">
          <cell r="C8">
            <v>2010</v>
          </cell>
        </row>
        <row r="9">
          <cell r="C9">
            <v>2170</v>
          </cell>
        </row>
        <row r="10">
          <cell r="C10">
            <v>2209</v>
          </cell>
        </row>
        <row r="11">
          <cell r="C11">
            <v>2210</v>
          </cell>
        </row>
        <row r="12">
          <cell r="C12">
            <v>2214</v>
          </cell>
        </row>
        <row r="13">
          <cell r="C13">
            <v>2377</v>
          </cell>
        </row>
        <row r="14">
          <cell r="C14">
            <v>3126</v>
          </cell>
        </row>
        <row r="15">
          <cell r="C15">
            <v>3215</v>
          </cell>
        </row>
        <row r="16">
          <cell r="C16">
            <v>3217</v>
          </cell>
        </row>
        <row r="17">
          <cell r="C17">
            <v>3216</v>
          </cell>
        </row>
        <row r="18">
          <cell r="C18">
            <v>3646</v>
          </cell>
        </row>
        <row r="19">
          <cell r="C19">
            <v>4502</v>
          </cell>
        </row>
        <row r="20">
          <cell r="C20">
            <v>5063</v>
          </cell>
        </row>
        <row r="21">
          <cell r="C21">
            <v>4932</v>
          </cell>
        </row>
        <row r="23">
          <cell r="C23">
            <v>4927</v>
          </cell>
        </row>
        <row r="24">
          <cell r="C24">
            <v>5020</v>
          </cell>
        </row>
        <row r="25">
          <cell r="C25">
            <v>5521</v>
          </cell>
        </row>
        <row r="26">
          <cell r="C26">
            <v>5518</v>
          </cell>
        </row>
        <row r="27">
          <cell r="C27">
            <v>5526</v>
          </cell>
        </row>
        <row r="28">
          <cell r="C28">
            <v>5536</v>
          </cell>
        </row>
        <row r="29">
          <cell r="C29">
            <v>5537</v>
          </cell>
        </row>
        <row r="30">
          <cell r="C30">
            <v>5538</v>
          </cell>
        </row>
        <row r="31">
          <cell r="C31">
            <v>5540</v>
          </cell>
        </row>
        <row r="32">
          <cell r="C32">
            <v>5616</v>
          </cell>
        </row>
        <row r="33">
          <cell r="C33">
            <v>5838</v>
          </cell>
        </row>
        <row r="34">
          <cell r="C34">
            <v>5840</v>
          </cell>
        </row>
        <row r="35">
          <cell r="C35">
            <v>5848</v>
          </cell>
        </row>
        <row r="36">
          <cell r="C36">
            <v>5863</v>
          </cell>
        </row>
        <row r="37">
          <cell r="C37">
            <v>5868</v>
          </cell>
        </row>
        <row r="38">
          <cell r="C38">
            <v>5985</v>
          </cell>
        </row>
        <row r="39">
          <cell r="C39">
            <v>5986</v>
          </cell>
        </row>
        <row r="40">
          <cell r="C40">
            <v>6590</v>
          </cell>
        </row>
        <row r="41">
          <cell r="C41">
            <v>6591</v>
          </cell>
        </row>
        <row r="42">
          <cell r="C42">
            <v>7700</v>
          </cell>
        </row>
        <row r="43">
          <cell r="C43">
            <v>9153</v>
          </cell>
        </row>
        <row r="44">
          <cell r="C44">
            <v>9170</v>
          </cell>
        </row>
        <row r="45">
          <cell r="C45">
            <v>9215</v>
          </cell>
        </row>
        <row r="46">
          <cell r="C46">
            <v>9204</v>
          </cell>
        </row>
        <row r="47">
          <cell r="C47">
            <v>9238</v>
          </cell>
        </row>
        <row r="48">
          <cell r="C48">
            <v>9243</v>
          </cell>
        </row>
        <row r="49">
          <cell r="C49">
            <v>9340</v>
          </cell>
        </row>
        <row r="50">
          <cell r="C50">
            <v>9345</v>
          </cell>
        </row>
        <row r="51">
          <cell r="C51">
            <v>9350</v>
          </cell>
        </row>
        <row r="52">
          <cell r="C52">
            <v>9355</v>
          </cell>
        </row>
        <row r="53">
          <cell r="C53">
            <v>9360</v>
          </cell>
        </row>
        <row r="54">
          <cell r="C54">
            <v>9365</v>
          </cell>
        </row>
        <row r="55">
          <cell r="C55">
            <v>9544</v>
          </cell>
        </row>
        <row r="56">
          <cell r="C56">
            <v>9600</v>
          </cell>
        </row>
        <row r="57">
          <cell r="C57">
            <v>9603</v>
          </cell>
        </row>
        <row r="58">
          <cell r="C58">
            <v>9601</v>
          </cell>
        </row>
        <row r="59">
          <cell r="C59">
            <v>9720</v>
          </cell>
        </row>
        <row r="60">
          <cell r="C60">
            <v>9721</v>
          </cell>
        </row>
        <row r="61">
          <cell r="C61">
            <v>9722</v>
          </cell>
        </row>
        <row r="62">
          <cell r="C62">
            <v>9723</v>
          </cell>
        </row>
        <row r="63">
          <cell r="C63">
            <v>9724</v>
          </cell>
        </row>
        <row r="64">
          <cell r="C64">
            <v>9725</v>
          </cell>
        </row>
        <row r="65">
          <cell r="C65">
            <v>9850</v>
          </cell>
        </row>
        <row r="66">
          <cell r="C66">
            <v>9855</v>
          </cell>
        </row>
        <row r="67">
          <cell r="C67">
            <v>9860</v>
          </cell>
        </row>
        <row r="68">
          <cell r="C68">
            <v>9865</v>
          </cell>
        </row>
        <row r="69">
          <cell r="C69">
            <v>9870</v>
          </cell>
        </row>
        <row r="70">
          <cell r="C70">
            <v>10333</v>
          </cell>
        </row>
        <row r="71">
          <cell r="C71">
            <v>10336</v>
          </cell>
        </row>
        <row r="72">
          <cell r="C72">
            <v>10334</v>
          </cell>
        </row>
        <row r="73">
          <cell r="C73">
            <v>10615</v>
          </cell>
        </row>
        <row r="74">
          <cell r="C74">
            <v>10616</v>
          </cell>
        </row>
        <row r="75">
          <cell r="C75">
            <v>10618</v>
          </cell>
        </row>
        <row r="76">
          <cell r="C76">
            <v>11728</v>
          </cell>
        </row>
        <row r="77">
          <cell r="C77">
            <v>11723</v>
          </cell>
        </row>
        <row r="78">
          <cell r="C78">
            <v>11729</v>
          </cell>
        </row>
        <row r="79">
          <cell r="C79">
            <v>11724</v>
          </cell>
        </row>
        <row r="80">
          <cell r="C80">
            <v>11730</v>
          </cell>
        </row>
        <row r="81">
          <cell r="C81">
            <v>11725</v>
          </cell>
        </row>
        <row r="82">
          <cell r="C82">
            <v>11731</v>
          </cell>
        </row>
        <row r="83">
          <cell r="C83">
            <v>11726</v>
          </cell>
        </row>
        <row r="84">
          <cell r="C84">
            <v>11456</v>
          </cell>
        </row>
        <row r="85">
          <cell r="C85">
            <v>11457</v>
          </cell>
        </row>
        <row r="86">
          <cell r="C86">
            <v>11460</v>
          </cell>
        </row>
        <row r="87">
          <cell r="C87">
            <v>11458</v>
          </cell>
        </row>
        <row r="88">
          <cell r="C88">
            <v>11461</v>
          </cell>
        </row>
        <row r="89">
          <cell r="C89">
            <v>11466</v>
          </cell>
        </row>
        <row r="90">
          <cell r="C90">
            <v>11462</v>
          </cell>
        </row>
        <row r="91">
          <cell r="C91">
            <v>11467</v>
          </cell>
        </row>
        <row r="92">
          <cell r="C92">
            <v>11732</v>
          </cell>
        </row>
        <row r="93">
          <cell r="C93">
            <v>11740</v>
          </cell>
        </row>
        <row r="94">
          <cell r="C94">
            <v>11733</v>
          </cell>
        </row>
        <row r="95">
          <cell r="C95">
            <v>11741</v>
          </cell>
        </row>
        <row r="96">
          <cell r="C96">
            <v>11734</v>
          </cell>
        </row>
        <row r="97">
          <cell r="C97">
            <v>11742</v>
          </cell>
        </row>
        <row r="98">
          <cell r="C98">
            <v>11736</v>
          </cell>
        </row>
        <row r="99">
          <cell r="C99">
            <v>11744</v>
          </cell>
        </row>
        <row r="100">
          <cell r="C100">
            <v>11737</v>
          </cell>
        </row>
        <row r="101">
          <cell r="C101">
            <v>11745</v>
          </cell>
        </row>
        <row r="102">
          <cell r="C102">
            <v>11817</v>
          </cell>
        </row>
        <row r="103">
          <cell r="C103">
            <v>11825</v>
          </cell>
        </row>
        <row r="104">
          <cell r="C104">
            <v>11836</v>
          </cell>
        </row>
        <row r="105">
          <cell r="C105">
            <v>12353</v>
          </cell>
        </row>
        <row r="106">
          <cell r="C106">
            <v>13200</v>
          </cell>
        </row>
        <row r="107">
          <cell r="C107">
            <v>13203</v>
          </cell>
        </row>
        <row r="108">
          <cell r="C108">
            <v>13201</v>
          </cell>
        </row>
        <row r="109">
          <cell r="C109">
            <v>13204</v>
          </cell>
        </row>
        <row r="110">
          <cell r="C110">
            <v>13629</v>
          </cell>
        </row>
        <row r="111">
          <cell r="C111">
            <v>13828</v>
          </cell>
        </row>
        <row r="112">
          <cell r="C112">
            <v>13710</v>
          </cell>
        </row>
        <row r="113">
          <cell r="C113">
            <v>15031</v>
          </cell>
        </row>
        <row r="114">
          <cell r="C114">
            <v>15085</v>
          </cell>
        </row>
        <row r="115">
          <cell r="C115">
            <v>15082</v>
          </cell>
        </row>
        <row r="116">
          <cell r="C116">
            <v>15086</v>
          </cell>
        </row>
        <row r="117">
          <cell r="C117">
            <v>15087</v>
          </cell>
        </row>
        <row r="118">
          <cell r="C118">
            <v>15084</v>
          </cell>
        </row>
        <row r="119">
          <cell r="C119">
            <v>15029</v>
          </cell>
        </row>
        <row r="120">
          <cell r="C120">
            <v>15290</v>
          </cell>
        </row>
        <row r="121">
          <cell r="C121">
            <v>15306</v>
          </cell>
        </row>
        <row r="122">
          <cell r="C122">
            <v>15312</v>
          </cell>
        </row>
        <row r="123">
          <cell r="C123">
            <v>15317</v>
          </cell>
        </row>
        <row r="124">
          <cell r="C124">
            <v>15289</v>
          </cell>
        </row>
        <row r="125">
          <cell r="C125">
            <v>16010</v>
          </cell>
        </row>
        <row r="126">
          <cell r="C126">
            <v>15970</v>
          </cell>
        </row>
        <row r="127">
          <cell r="C127">
            <v>15971</v>
          </cell>
        </row>
        <row r="128">
          <cell r="C128">
            <v>15974</v>
          </cell>
        </row>
        <row r="129">
          <cell r="C129">
            <v>15972</v>
          </cell>
        </row>
        <row r="130">
          <cell r="C130">
            <v>16013</v>
          </cell>
        </row>
        <row r="131">
          <cell r="C131">
            <v>16600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F74B0C-817A-46DE-AB51-452032948441}" name="Tabla9" displayName="Tabla9" ref="A1:Q131" totalsRowShown="0" headerRowDxfId="27" dataDxfId="25" headerRowBorderDxfId="26" tableBorderDxfId="24">
  <autoFilter ref="A1:Q131" xr:uid="{9AF74B0C-817A-46DE-AB51-452032948441}"/>
  <tableColumns count="17">
    <tableColumn id="1" xr3:uid="{EB580E85-7589-420C-BA4F-1BE827D8D6BA}" name="TIPO" dataDxfId="23"/>
    <tableColumn id="2" xr3:uid="{E0B70FA7-472E-4D75-B715-ABD8108384AE}" name="Nivel salarial _x000a_DG-03-2020" dataDxfId="22"/>
    <tableColumn id="3" xr3:uid="{C9E48FA2-1068-473C-91B8-F800D5B2209E}" name="NO CLASE" dataDxfId="21"/>
    <tableColumn id="4" xr3:uid="{50C91C36-8674-4626-8C65-1B8C598B947A}" name="CLASE DE PUESTO" dataDxfId="20" dataCellStyle="Millares"/>
    <tableColumn id="5" xr3:uid="{F02B9FB0-9C29-4A2A-9A9B-B00925329C3F}" name="Fundamento SGT" dataDxfId="19" dataCellStyle="Millares"/>
    <tableColumn id="6" xr3:uid="{9496AB7F-DC7C-41DD-9E1F-DFAC1F7A97BC}" name="Salario Global Transitorio" dataDxfId="18" dataCellStyle="Millares"/>
    <tableColumn id="7" xr3:uid="{5DC7563F-E995-40F1-94B6-9CE4200B51B1}" name="Fundamento julio 2018" dataDxfId="17" dataCellStyle="Millares"/>
    <tableColumn id="8" xr3:uid="{F6B19F40-5845-4CFE-B5EF-F5F257100F4A}" name="SALARIO BASE 2018" dataDxfId="16" dataCellStyle="Millares"/>
    <tableColumn id="9" xr3:uid="{BBD88419-B5B6-4D82-A706-C104EB4329C4}" name="Fundamento julio 2019" dataDxfId="15" dataCellStyle="Millares"/>
    <tableColumn id="10" xr3:uid="{2ACAB2CA-B13F-4978-B1FD-C207723CC1F8}" name="SALARIO BASE 2019" dataDxfId="14" dataCellStyle="Millares"/>
    <tableColumn id="11" xr3:uid="{181ACD3B-8617-4907-81B8-480F004B8059}" name="Fundamento enero 2020" dataDxfId="13" dataCellStyle="Millares"/>
    <tableColumn id="12" xr3:uid="{DB7317BD-639A-4786-9239-9F9544273602}" name="SALARIO BASE 2020" dataDxfId="12" dataCellStyle="Millares"/>
    <tableColumn id="13" xr3:uid="{C5E79594-43C8-481D-9AB1-031A739C45EA}" name="AUMENTOS ANUALES LEY 9635" dataDxfId="11" dataCellStyle="Millares">
      <calculatedColumnFormula>ROUND(IF(A2="profesional",H2*1.94%,IF(A2="NO PROFESIONAL",H2*2.54%,"")),0)</calculatedColumnFormula>
    </tableColumn>
    <tableColumn id="14" xr3:uid="{63A05F16-37AC-47F6-BC19-85159F449B32}" name="VALOR AA-JULIO 2018" dataDxfId="10" dataCellStyle="Millares"/>
    <tableColumn id="15" xr3:uid="{E260B15F-8DEA-4867-9AA5-F841302A73A1}" name="% AA aJulio 2018 Ciencias Médicas" dataDxfId="9"/>
    <tableColumn id="16" xr3:uid="{825EA865-CCEF-4446-AB51-7254E8E318BD}" name="AA Enfermeras Sentencias Ciencias Médicas" dataDxfId="8">
      <calculatedColumnFormula>IF(O2=3.5%,ROUND(((H2*15%)+(H2))*(O2),0),ROUND(H2*O2,0))</calculatedColumnFormula>
    </tableColumn>
    <tableColumn id="17" xr3:uid="{8E3E7026-2A79-44FB-9893-07B908412208}" name="ZONAJE" dataDxfId="7" dataCellStyle="Millares">
      <calculatedColumnFormula>+IF(P2&gt;2%,"DEPENDE LA ZONA","")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A4859-D318-4EEE-8153-374B06A8AA61}">
  <dimension ref="A1:N30"/>
  <sheetViews>
    <sheetView showGridLines="0" zoomScale="70" zoomScaleNormal="70" workbookViewId="0">
      <selection activeCell="C7" sqref="C7"/>
    </sheetView>
  </sheetViews>
  <sheetFormatPr baseColWidth="10" defaultColWidth="11.453125" defaultRowHeight="14.5" x14ac:dyDescent="0.35"/>
  <cols>
    <col min="1" max="1" width="25.453125" customWidth="1"/>
    <col min="2" max="2" width="12.453125" customWidth="1"/>
    <col min="3" max="3" width="13.26953125" customWidth="1"/>
    <col min="4" max="4" width="45.7265625" customWidth="1"/>
    <col min="5" max="5" width="13" customWidth="1"/>
    <col min="6" max="6" width="13.26953125" customWidth="1"/>
    <col min="7" max="7" width="31" customWidth="1"/>
    <col min="8" max="8" width="15.54296875" customWidth="1"/>
    <col min="9" max="9" width="17.7265625" customWidth="1"/>
  </cols>
  <sheetData>
    <row r="1" spans="1:14" x14ac:dyDescent="0.35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1"/>
      <c r="K1" s="1"/>
      <c r="L1" s="1"/>
      <c r="M1" s="1"/>
      <c r="N1" s="1"/>
    </row>
    <row r="2" spans="1:14" x14ac:dyDescent="0.35">
      <c r="A2" s="94" t="s">
        <v>1</v>
      </c>
      <c r="B2" s="94"/>
      <c r="C2" s="94"/>
      <c r="D2" s="94"/>
      <c r="E2" s="94"/>
      <c r="F2" s="94"/>
      <c r="G2" s="94"/>
      <c r="H2" s="94"/>
      <c r="I2" s="94"/>
    </row>
    <row r="3" spans="1:14" x14ac:dyDescent="0.35">
      <c r="A3" s="94" t="s">
        <v>2</v>
      </c>
      <c r="B3" s="94"/>
      <c r="C3" s="94"/>
      <c r="D3" s="94"/>
      <c r="E3" s="94"/>
      <c r="F3" s="94"/>
      <c r="G3" s="94"/>
      <c r="H3" s="94"/>
      <c r="I3" s="94"/>
    </row>
    <row r="4" spans="1:14" x14ac:dyDescent="0.35">
      <c r="A4" s="94" t="s">
        <v>3</v>
      </c>
      <c r="B4" s="94"/>
      <c r="C4" s="94"/>
      <c r="D4" s="94"/>
      <c r="E4" s="94"/>
      <c r="F4" s="94"/>
      <c r="G4" s="94"/>
      <c r="H4" s="94"/>
      <c r="I4" s="94"/>
    </row>
    <row r="5" spans="1:14" x14ac:dyDescent="0.35">
      <c r="A5" s="95"/>
      <c r="B5" s="95"/>
      <c r="C5" s="95"/>
      <c r="D5" s="95"/>
      <c r="E5" s="95"/>
      <c r="F5" s="95"/>
      <c r="G5" s="95"/>
      <c r="H5" s="95"/>
      <c r="I5" s="95"/>
    </row>
    <row r="6" spans="1:14" ht="72.650000000000006" customHeight="1" x14ac:dyDescent="0.3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8</v>
      </c>
      <c r="I6" s="2" t="s">
        <v>11</v>
      </c>
    </row>
    <row r="7" spans="1:14" x14ac:dyDescent="0.35">
      <c r="A7" s="3" t="s">
        <v>12</v>
      </c>
      <c r="B7" s="5">
        <v>58307</v>
      </c>
      <c r="C7" s="6">
        <v>11728</v>
      </c>
      <c r="D7" s="6" t="s">
        <v>13</v>
      </c>
      <c r="E7" s="7">
        <v>526050</v>
      </c>
      <c r="F7" s="6">
        <v>5615</v>
      </c>
      <c r="G7" s="6" t="s">
        <v>14</v>
      </c>
      <c r="H7" s="7">
        <v>526050</v>
      </c>
      <c r="I7" s="4">
        <v>44927</v>
      </c>
    </row>
    <row r="8" spans="1:14" x14ac:dyDescent="0.35">
      <c r="A8" s="3" t="s">
        <v>12</v>
      </c>
      <c r="B8" s="5">
        <v>60903</v>
      </c>
      <c r="C8" s="6">
        <v>11456</v>
      </c>
      <c r="D8" s="6" t="s">
        <v>15</v>
      </c>
      <c r="E8" s="7">
        <v>526050</v>
      </c>
      <c r="F8" s="6">
        <v>11457</v>
      </c>
      <c r="G8" s="6" t="s">
        <v>16</v>
      </c>
      <c r="H8" s="7">
        <v>583900</v>
      </c>
      <c r="I8" s="4">
        <v>44927</v>
      </c>
    </row>
    <row r="9" spans="1:14" x14ac:dyDescent="0.35">
      <c r="A9" s="3" t="s">
        <v>12</v>
      </c>
      <c r="B9" s="5">
        <v>1366</v>
      </c>
      <c r="C9" s="6">
        <v>11817</v>
      </c>
      <c r="D9" s="6" t="s">
        <v>17</v>
      </c>
      <c r="E9" s="7">
        <v>703881</v>
      </c>
      <c r="F9" s="6">
        <v>5521</v>
      </c>
      <c r="G9" s="6" t="s">
        <v>18</v>
      </c>
      <c r="H9" s="7">
        <v>703881</v>
      </c>
      <c r="I9" s="4">
        <v>44927</v>
      </c>
    </row>
    <row r="10" spans="1:14" x14ac:dyDescent="0.35">
      <c r="A10" s="3" t="s">
        <v>12</v>
      </c>
      <c r="B10" s="5">
        <v>1435</v>
      </c>
      <c r="C10" s="6">
        <v>11817</v>
      </c>
      <c r="D10" s="6" t="s">
        <v>17</v>
      </c>
      <c r="E10" s="7">
        <v>703881</v>
      </c>
      <c r="F10" s="6">
        <v>5521</v>
      </c>
      <c r="G10" s="6" t="s">
        <v>18</v>
      </c>
      <c r="H10" s="7">
        <v>703881</v>
      </c>
      <c r="I10" s="4">
        <v>44927</v>
      </c>
    </row>
    <row r="11" spans="1:14" x14ac:dyDescent="0.35">
      <c r="A11" s="3" t="s">
        <v>12</v>
      </c>
      <c r="B11" s="5">
        <v>36713</v>
      </c>
      <c r="C11" s="6">
        <v>11817</v>
      </c>
      <c r="D11" s="6" t="s">
        <v>17</v>
      </c>
      <c r="E11" s="7">
        <v>703881</v>
      </c>
      <c r="F11" s="6">
        <v>5521</v>
      </c>
      <c r="G11" s="6" t="s">
        <v>18</v>
      </c>
      <c r="H11" s="7">
        <v>703881</v>
      </c>
      <c r="I11" s="4">
        <v>44927</v>
      </c>
    </row>
    <row r="12" spans="1:14" x14ac:dyDescent="0.35">
      <c r="A12" s="3" t="s">
        <v>12</v>
      </c>
      <c r="B12" s="5">
        <v>36715</v>
      </c>
      <c r="C12" s="6">
        <v>11817</v>
      </c>
      <c r="D12" s="6" t="s">
        <v>17</v>
      </c>
      <c r="E12" s="7">
        <v>703881</v>
      </c>
      <c r="F12" s="6">
        <v>5521</v>
      </c>
      <c r="G12" s="6" t="s">
        <v>18</v>
      </c>
      <c r="H12" s="7">
        <v>703881</v>
      </c>
      <c r="I12" s="4">
        <v>44927</v>
      </c>
    </row>
    <row r="13" spans="1:14" x14ac:dyDescent="0.35">
      <c r="A13" s="3" t="s">
        <v>12</v>
      </c>
      <c r="B13" s="5">
        <v>36717</v>
      </c>
      <c r="C13" s="6">
        <v>11817</v>
      </c>
      <c r="D13" s="6" t="s">
        <v>17</v>
      </c>
      <c r="E13" s="7">
        <v>703881</v>
      </c>
      <c r="F13" s="6">
        <v>5521</v>
      </c>
      <c r="G13" s="6" t="s">
        <v>18</v>
      </c>
      <c r="H13" s="7">
        <v>703881</v>
      </c>
      <c r="I13" s="4">
        <v>44927</v>
      </c>
    </row>
    <row r="14" spans="1:14" x14ac:dyDescent="0.35">
      <c r="A14" s="3" t="s">
        <v>12</v>
      </c>
      <c r="B14" s="5">
        <v>36719</v>
      </c>
      <c r="C14" s="6">
        <v>11817</v>
      </c>
      <c r="D14" s="6" t="s">
        <v>17</v>
      </c>
      <c r="E14" s="7">
        <v>703881</v>
      </c>
      <c r="F14" s="6">
        <v>5521</v>
      </c>
      <c r="G14" s="6" t="s">
        <v>18</v>
      </c>
      <c r="H14" s="7">
        <v>703881</v>
      </c>
      <c r="I14" s="4">
        <v>44927</v>
      </c>
    </row>
    <row r="15" spans="1:14" x14ac:dyDescent="0.35">
      <c r="A15" s="3" t="s">
        <v>12</v>
      </c>
      <c r="B15" s="5">
        <v>37065</v>
      </c>
      <c r="C15" s="6">
        <v>11817</v>
      </c>
      <c r="D15" s="6" t="s">
        <v>17</v>
      </c>
      <c r="E15" s="7">
        <v>703881</v>
      </c>
      <c r="F15" s="6">
        <v>5521</v>
      </c>
      <c r="G15" s="6" t="s">
        <v>18</v>
      </c>
      <c r="H15" s="7">
        <v>703881</v>
      </c>
      <c r="I15" s="4">
        <v>44927</v>
      </c>
    </row>
    <row r="16" spans="1:14" x14ac:dyDescent="0.35">
      <c r="A16" s="3" t="s">
        <v>12</v>
      </c>
      <c r="B16" s="5">
        <v>37260</v>
      </c>
      <c r="C16" s="6">
        <v>11817</v>
      </c>
      <c r="D16" s="6" t="s">
        <v>17</v>
      </c>
      <c r="E16" s="7">
        <v>703881</v>
      </c>
      <c r="F16" s="6">
        <v>5521</v>
      </c>
      <c r="G16" s="6" t="s">
        <v>18</v>
      </c>
      <c r="H16" s="8">
        <v>703881</v>
      </c>
      <c r="I16" s="4">
        <v>44927</v>
      </c>
    </row>
    <row r="17" spans="1:9" x14ac:dyDescent="0.35">
      <c r="A17" s="3" t="s">
        <v>12</v>
      </c>
      <c r="B17" s="5">
        <v>37295</v>
      </c>
      <c r="C17" s="6">
        <v>11817</v>
      </c>
      <c r="D17" s="6" t="s">
        <v>17</v>
      </c>
      <c r="E17" s="7">
        <v>703881</v>
      </c>
      <c r="F17" s="6">
        <v>5521</v>
      </c>
      <c r="G17" s="6" t="s">
        <v>18</v>
      </c>
      <c r="H17" s="7">
        <v>703881</v>
      </c>
      <c r="I17" s="4">
        <v>44927</v>
      </c>
    </row>
    <row r="18" spans="1:9" x14ac:dyDescent="0.35">
      <c r="A18" s="3" t="s">
        <v>12</v>
      </c>
      <c r="B18" s="5">
        <v>37437</v>
      </c>
      <c r="C18" s="6">
        <v>11817</v>
      </c>
      <c r="D18" s="6" t="s">
        <v>17</v>
      </c>
      <c r="E18" s="7">
        <v>703881</v>
      </c>
      <c r="F18" s="6">
        <v>5521</v>
      </c>
      <c r="G18" s="6" t="s">
        <v>18</v>
      </c>
      <c r="H18" s="7">
        <v>703881</v>
      </c>
      <c r="I18" s="4">
        <v>44927</v>
      </c>
    </row>
    <row r="19" spans="1:9" x14ac:dyDescent="0.35">
      <c r="A19" s="3" t="s">
        <v>12</v>
      </c>
      <c r="B19" s="5">
        <v>37582</v>
      </c>
      <c r="C19" s="6">
        <v>11817</v>
      </c>
      <c r="D19" s="6" t="s">
        <v>17</v>
      </c>
      <c r="E19" s="7">
        <v>703881</v>
      </c>
      <c r="F19" s="6">
        <v>5521</v>
      </c>
      <c r="G19" s="6" t="s">
        <v>18</v>
      </c>
      <c r="H19" s="7">
        <v>703881</v>
      </c>
      <c r="I19" s="4">
        <v>44927</v>
      </c>
    </row>
    <row r="20" spans="1:9" x14ac:dyDescent="0.35">
      <c r="A20" s="3" t="s">
        <v>12</v>
      </c>
      <c r="B20" s="5">
        <v>57561</v>
      </c>
      <c r="C20" s="6">
        <v>11817</v>
      </c>
      <c r="D20" s="6" t="s">
        <v>17</v>
      </c>
      <c r="E20" s="7">
        <v>703881</v>
      </c>
      <c r="F20" s="6">
        <v>5521</v>
      </c>
      <c r="G20" s="6" t="s">
        <v>18</v>
      </c>
      <c r="H20" s="7">
        <v>703881</v>
      </c>
      <c r="I20" s="4">
        <v>44927</v>
      </c>
    </row>
    <row r="21" spans="1:9" x14ac:dyDescent="0.35">
      <c r="A21" s="3" t="s">
        <v>12</v>
      </c>
      <c r="B21" s="5">
        <v>57979</v>
      </c>
      <c r="C21" s="6">
        <v>11817</v>
      </c>
      <c r="D21" s="6" t="s">
        <v>17</v>
      </c>
      <c r="E21" s="7">
        <v>703881</v>
      </c>
      <c r="F21" s="6">
        <v>5521</v>
      </c>
      <c r="G21" s="6" t="s">
        <v>18</v>
      </c>
      <c r="H21" s="7">
        <v>703881</v>
      </c>
      <c r="I21" s="4">
        <v>44927</v>
      </c>
    </row>
    <row r="22" spans="1:9" x14ac:dyDescent="0.35">
      <c r="A22" s="3" t="s">
        <v>12</v>
      </c>
      <c r="B22" s="5">
        <v>57987</v>
      </c>
      <c r="C22" s="6">
        <v>11817</v>
      </c>
      <c r="D22" s="6" t="s">
        <v>17</v>
      </c>
      <c r="E22" s="7">
        <v>703881</v>
      </c>
      <c r="F22" s="6">
        <v>5521</v>
      </c>
      <c r="G22" s="6" t="s">
        <v>18</v>
      </c>
      <c r="H22" s="7">
        <v>703881</v>
      </c>
      <c r="I22" s="4">
        <v>44927</v>
      </c>
    </row>
    <row r="23" spans="1:9" x14ac:dyDescent="0.35">
      <c r="A23" s="3" t="s">
        <v>12</v>
      </c>
      <c r="B23" s="5">
        <v>58507</v>
      </c>
      <c r="C23" s="6">
        <v>11817</v>
      </c>
      <c r="D23" s="6" t="s">
        <v>17</v>
      </c>
      <c r="E23" s="7">
        <v>703881</v>
      </c>
      <c r="F23" s="6">
        <v>5521</v>
      </c>
      <c r="G23" s="6" t="s">
        <v>18</v>
      </c>
      <c r="H23" s="7">
        <v>703881</v>
      </c>
      <c r="I23" s="4">
        <v>44927</v>
      </c>
    </row>
    <row r="24" spans="1:9" x14ac:dyDescent="0.35">
      <c r="A24" s="3" t="s">
        <v>12</v>
      </c>
      <c r="B24" s="5">
        <v>58531</v>
      </c>
      <c r="C24" s="6">
        <v>11817</v>
      </c>
      <c r="D24" s="6" t="s">
        <v>17</v>
      </c>
      <c r="E24" s="7">
        <v>703881</v>
      </c>
      <c r="F24" s="6">
        <v>5521</v>
      </c>
      <c r="G24" s="6" t="s">
        <v>18</v>
      </c>
      <c r="H24" s="7">
        <v>703881</v>
      </c>
      <c r="I24" s="4">
        <v>44927</v>
      </c>
    </row>
    <row r="25" spans="1:9" x14ac:dyDescent="0.35">
      <c r="A25" s="3" t="s">
        <v>12</v>
      </c>
      <c r="B25" s="5">
        <v>58704</v>
      </c>
      <c r="C25" s="6">
        <v>11817</v>
      </c>
      <c r="D25" s="6" t="s">
        <v>17</v>
      </c>
      <c r="E25" s="7">
        <v>703881</v>
      </c>
      <c r="F25" s="6">
        <v>5521</v>
      </c>
      <c r="G25" s="6" t="s">
        <v>18</v>
      </c>
      <c r="H25" s="7">
        <v>703881</v>
      </c>
      <c r="I25" s="4">
        <v>44927</v>
      </c>
    </row>
    <row r="26" spans="1:9" x14ac:dyDescent="0.35">
      <c r="A26" s="3" t="s">
        <v>12</v>
      </c>
      <c r="B26" s="5">
        <v>354330</v>
      </c>
      <c r="C26" s="6">
        <v>11817</v>
      </c>
      <c r="D26" s="6" t="s">
        <v>17</v>
      </c>
      <c r="E26" s="7">
        <v>703881</v>
      </c>
      <c r="F26" s="6">
        <v>5521</v>
      </c>
      <c r="G26" s="6" t="s">
        <v>18</v>
      </c>
      <c r="H26" s="7">
        <v>703881</v>
      </c>
      <c r="I26" s="4">
        <v>44927</v>
      </c>
    </row>
    <row r="27" spans="1:9" x14ac:dyDescent="0.35">
      <c r="A27" s="3" t="s">
        <v>12</v>
      </c>
      <c r="B27" s="5">
        <v>37278</v>
      </c>
      <c r="C27" s="6">
        <v>11825</v>
      </c>
      <c r="D27" s="6" t="s">
        <v>19</v>
      </c>
      <c r="E27" s="7">
        <v>722041</v>
      </c>
      <c r="F27" s="6">
        <v>5526</v>
      </c>
      <c r="G27" s="6" t="s">
        <v>18</v>
      </c>
      <c r="H27" s="7">
        <v>722041</v>
      </c>
      <c r="I27" s="4">
        <v>44927</v>
      </c>
    </row>
    <row r="28" spans="1:9" x14ac:dyDescent="0.35">
      <c r="A28" s="3" t="s">
        <v>12</v>
      </c>
      <c r="B28" s="5">
        <v>37425</v>
      </c>
      <c r="C28" s="6">
        <v>11825</v>
      </c>
      <c r="D28" s="6" t="s">
        <v>19</v>
      </c>
      <c r="E28" s="7">
        <v>722041</v>
      </c>
      <c r="F28" s="6">
        <v>5526</v>
      </c>
      <c r="G28" s="6" t="s">
        <v>20</v>
      </c>
      <c r="H28" s="7">
        <v>722041</v>
      </c>
      <c r="I28" s="4">
        <v>44927</v>
      </c>
    </row>
    <row r="29" spans="1:9" x14ac:dyDescent="0.35">
      <c r="A29" s="3" t="s">
        <v>12</v>
      </c>
      <c r="B29" s="5">
        <v>354206</v>
      </c>
      <c r="C29" s="6">
        <v>11728</v>
      </c>
      <c r="D29" s="6" t="s">
        <v>13</v>
      </c>
      <c r="E29" s="7">
        <v>526050</v>
      </c>
      <c r="F29" s="6">
        <v>11729</v>
      </c>
      <c r="G29" s="6" t="s">
        <v>21</v>
      </c>
      <c r="H29" s="7">
        <v>617650</v>
      </c>
      <c r="I29" s="4">
        <v>44927</v>
      </c>
    </row>
    <row r="30" spans="1:9" x14ac:dyDescent="0.35">
      <c r="A30" s="3" t="s">
        <v>22</v>
      </c>
      <c r="B30" s="5">
        <v>380538</v>
      </c>
      <c r="C30" s="6">
        <v>5526</v>
      </c>
      <c r="D30" s="6" t="s">
        <v>20</v>
      </c>
      <c r="E30" s="7">
        <v>722041</v>
      </c>
      <c r="F30" s="6">
        <v>5526</v>
      </c>
      <c r="G30" s="6" t="s">
        <v>18</v>
      </c>
      <c r="H30" s="7">
        <v>703881</v>
      </c>
      <c r="I30" s="9">
        <v>44927</v>
      </c>
    </row>
  </sheetData>
  <mergeCells count="5">
    <mergeCell ref="A1:I1"/>
    <mergeCell ref="A2:I2"/>
    <mergeCell ref="A3:I3"/>
    <mergeCell ref="A5:I5"/>
    <mergeCell ref="A4:I4"/>
  </mergeCell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BF035-64D0-4342-A042-3DD3027DC4A8}">
  <dimension ref="A1:I10"/>
  <sheetViews>
    <sheetView workbookViewId="0">
      <selection activeCell="E27" sqref="E27"/>
    </sheetView>
  </sheetViews>
  <sheetFormatPr baseColWidth="10" defaultColWidth="11.453125" defaultRowHeight="14.5" x14ac:dyDescent="0.35"/>
  <cols>
    <col min="1" max="1" width="22.453125" customWidth="1"/>
    <col min="4" max="4" width="29.1796875" bestFit="1" customWidth="1"/>
    <col min="7" max="7" width="29" bestFit="1" customWidth="1"/>
  </cols>
  <sheetData>
    <row r="1" spans="1:9" x14ac:dyDescent="0.35">
      <c r="A1" s="94" t="s">
        <v>0</v>
      </c>
      <c r="B1" s="94"/>
      <c r="C1" s="94"/>
      <c r="D1" s="94"/>
      <c r="E1" s="94"/>
      <c r="F1" s="94"/>
      <c r="G1" s="94"/>
      <c r="H1" s="94"/>
      <c r="I1" s="94"/>
    </row>
    <row r="2" spans="1:9" x14ac:dyDescent="0.35">
      <c r="A2" s="94" t="s">
        <v>1</v>
      </c>
      <c r="B2" s="94"/>
      <c r="C2" s="94"/>
      <c r="D2" s="94"/>
      <c r="E2" s="94"/>
      <c r="F2" s="94"/>
      <c r="G2" s="94"/>
      <c r="H2" s="94"/>
      <c r="I2" s="94"/>
    </row>
    <row r="3" spans="1:9" x14ac:dyDescent="0.35">
      <c r="A3" s="94" t="s">
        <v>2</v>
      </c>
      <c r="B3" s="94"/>
      <c r="C3" s="94"/>
      <c r="D3" s="94"/>
      <c r="E3" s="94"/>
      <c r="F3" s="94"/>
      <c r="G3" s="94"/>
      <c r="H3" s="94"/>
      <c r="I3" s="94"/>
    </row>
    <row r="4" spans="1:9" x14ac:dyDescent="0.35">
      <c r="A4" s="94" t="s">
        <v>23</v>
      </c>
      <c r="B4" s="94"/>
      <c r="C4" s="94"/>
      <c r="D4" s="94"/>
      <c r="E4" s="94"/>
      <c r="F4" s="94"/>
      <c r="G4" s="94"/>
      <c r="H4" s="94"/>
      <c r="I4" s="94"/>
    </row>
    <row r="5" spans="1:9" x14ac:dyDescent="0.35">
      <c r="A5" s="95"/>
      <c r="B5" s="95"/>
      <c r="C5" s="95"/>
      <c r="D5" s="95"/>
      <c r="E5" s="95"/>
      <c r="F5" s="95"/>
      <c r="G5" s="95"/>
      <c r="H5" s="95"/>
      <c r="I5" s="95"/>
    </row>
    <row r="6" spans="1:9" x14ac:dyDescent="0.35">
      <c r="A6" s="2"/>
      <c r="B6" s="2"/>
      <c r="C6" s="2"/>
      <c r="D6" s="2"/>
      <c r="E6" s="2"/>
      <c r="F6" s="2"/>
      <c r="G6" s="2"/>
      <c r="H6" s="2"/>
      <c r="I6" s="2"/>
    </row>
    <row r="7" spans="1:9" x14ac:dyDescent="0.35">
      <c r="A7" s="10"/>
      <c r="B7" s="10"/>
      <c r="C7" s="11"/>
      <c r="D7" s="10"/>
      <c r="E7" s="10"/>
      <c r="F7" s="10"/>
      <c r="G7" s="10"/>
      <c r="H7" s="10"/>
      <c r="I7" s="12"/>
    </row>
    <row r="8" spans="1:9" x14ac:dyDescent="0.35">
      <c r="A8" s="10"/>
      <c r="B8" s="10"/>
      <c r="C8" s="10"/>
      <c r="D8" s="10"/>
      <c r="E8" s="10"/>
      <c r="F8" s="10"/>
      <c r="G8" s="10"/>
      <c r="H8" s="10"/>
      <c r="I8" s="12"/>
    </row>
    <row r="9" spans="1:9" x14ac:dyDescent="0.35">
      <c r="A9" s="10"/>
      <c r="B9" s="10"/>
      <c r="C9" s="11"/>
      <c r="D9" s="10"/>
      <c r="E9" s="10"/>
      <c r="F9" s="10"/>
      <c r="G9" s="10"/>
      <c r="H9" s="10"/>
      <c r="I9" s="12"/>
    </row>
    <row r="10" spans="1:9" x14ac:dyDescent="0.35">
      <c r="A10" s="10"/>
      <c r="B10" s="10"/>
      <c r="C10" s="11"/>
      <c r="D10" s="10"/>
      <c r="E10" s="10"/>
      <c r="F10" s="10"/>
      <c r="G10" s="10"/>
      <c r="H10" s="10"/>
      <c r="I10" s="12"/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4A809-6236-40A5-841F-6C8EC0EC1886}">
  <dimension ref="A1:I9"/>
  <sheetViews>
    <sheetView workbookViewId="0">
      <selection activeCell="E13" sqref="E13"/>
    </sheetView>
  </sheetViews>
  <sheetFormatPr baseColWidth="10" defaultColWidth="11.453125" defaultRowHeight="14.5" x14ac:dyDescent="0.35"/>
  <cols>
    <col min="1" max="1" width="25" customWidth="1"/>
    <col min="4" max="4" width="37.453125" customWidth="1"/>
    <col min="5" max="5" width="17.81640625" customWidth="1"/>
    <col min="7" max="7" width="36.1796875" customWidth="1"/>
    <col min="8" max="8" width="14.7265625" style="80" customWidth="1"/>
    <col min="9" max="9" width="13.81640625" customWidth="1"/>
  </cols>
  <sheetData>
    <row r="1" spans="1:9" x14ac:dyDescent="0.35">
      <c r="A1" s="94" t="s">
        <v>0</v>
      </c>
      <c r="B1" s="94"/>
      <c r="C1" s="94"/>
      <c r="D1" s="94"/>
      <c r="E1" s="94"/>
      <c r="F1" s="94"/>
      <c r="G1" s="94"/>
      <c r="H1" s="94"/>
      <c r="I1" s="94"/>
    </row>
    <row r="2" spans="1:9" x14ac:dyDescent="0.35">
      <c r="A2" s="94" t="s">
        <v>1</v>
      </c>
      <c r="B2" s="94"/>
      <c r="C2" s="94"/>
      <c r="D2" s="94"/>
      <c r="E2" s="94"/>
      <c r="F2" s="94"/>
      <c r="G2" s="94"/>
      <c r="H2" s="94"/>
      <c r="I2" s="94"/>
    </row>
    <row r="3" spans="1:9" x14ac:dyDescent="0.35">
      <c r="A3" s="94" t="s">
        <v>2</v>
      </c>
      <c r="B3" s="94"/>
      <c r="C3" s="94"/>
      <c r="D3" s="94"/>
      <c r="E3" s="94"/>
      <c r="F3" s="94"/>
      <c r="G3" s="94"/>
      <c r="H3" s="94"/>
      <c r="I3" s="94"/>
    </row>
    <row r="4" spans="1:9" x14ac:dyDescent="0.35">
      <c r="A4" s="94" t="s">
        <v>24</v>
      </c>
      <c r="B4" s="94"/>
      <c r="C4" s="94"/>
      <c r="D4" s="94"/>
      <c r="E4" s="94"/>
      <c r="F4" s="94"/>
      <c r="G4" s="94"/>
      <c r="H4" s="94"/>
      <c r="I4" s="94"/>
    </row>
    <row r="5" spans="1:9" x14ac:dyDescent="0.35">
      <c r="A5" s="95"/>
      <c r="B5" s="95"/>
      <c r="C5" s="95"/>
      <c r="D5" s="95"/>
      <c r="E5" s="95"/>
      <c r="F5" s="95"/>
      <c r="G5" s="95"/>
      <c r="H5" s="95"/>
      <c r="I5" s="95"/>
    </row>
    <row r="6" spans="1:9" ht="43.5" x14ac:dyDescent="0.35">
      <c r="A6" s="2" t="s">
        <v>4</v>
      </c>
      <c r="B6" s="2" t="s">
        <v>5</v>
      </c>
      <c r="C6" s="73" t="s">
        <v>6</v>
      </c>
      <c r="D6" s="2" t="s">
        <v>7</v>
      </c>
      <c r="E6" s="2" t="s">
        <v>8</v>
      </c>
      <c r="F6" s="73" t="s">
        <v>9</v>
      </c>
      <c r="G6" s="2" t="s">
        <v>10</v>
      </c>
      <c r="H6" s="73" t="s">
        <v>8</v>
      </c>
      <c r="I6" s="2" t="s">
        <v>11</v>
      </c>
    </row>
    <row r="7" spans="1:9" x14ac:dyDescent="0.35">
      <c r="A7" s="68" t="s">
        <v>25</v>
      </c>
      <c r="B7" s="68">
        <v>37200</v>
      </c>
      <c r="C7" s="74">
        <v>11728</v>
      </c>
      <c r="D7" s="69" t="s">
        <v>26</v>
      </c>
      <c r="E7" s="70">
        <v>526050</v>
      </c>
      <c r="F7" s="75">
        <v>11729</v>
      </c>
      <c r="G7" s="69" t="s">
        <v>27</v>
      </c>
      <c r="H7" s="79">
        <v>617650</v>
      </c>
      <c r="I7" s="71">
        <v>45323</v>
      </c>
    </row>
    <row r="8" spans="1:9" x14ac:dyDescent="0.35">
      <c r="A8" s="68" t="s">
        <v>28</v>
      </c>
      <c r="B8" s="72">
        <v>90772</v>
      </c>
      <c r="C8" s="74">
        <v>1596</v>
      </c>
      <c r="D8" s="72" t="s">
        <v>29</v>
      </c>
      <c r="E8" s="77">
        <v>446350</v>
      </c>
      <c r="F8" s="74">
        <v>15087</v>
      </c>
      <c r="G8" s="72" t="s">
        <v>30</v>
      </c>
      <c r="H8" s="79">
        <v>443000</v>
      </c>
      <c r="I8" s="78">
        <v>45324</v>
      </c>
    </row>
    <row r="9" spans="1:9" x14ac:dyDescent="0.35">
      <c r="A9" s="68" t="s">
        <v>28</v>
      </c>
      <c r="B9" s="72">
        <v>90075</v>
      </c>
      <c r="C9" s="67">
        <v>1595</v>
      </c>
      <c r="D9" s="72" t="s">
        <v>31</v>
      </c>
      <c r="E9" s="77">
        <v>409850</v>
      </c>
      <c r="F9" s="76">
        <v>15086</v>
      </c>
      <c r="G9" s="72" t="s">
        <v>32</v>
      </c>
      <c r="H9" s="79">
        <v>381750</v>
      </c>
      <c r="I9" s="78">
        <v>45344</v>
      </c>
    </row>
  </sheetData>
  <mergeCells count="5">
    <mergeCell ref="A1:I1"/>
    <mergeCell ref="A2:I2"/>
    <mergeCell ref="A3:I3"/>
    <mergeCell ref="A4:I4"/>
    <mergeCell ref="A5:I5"/>
  </mergeCells>
  <conditionalFormatting sqref="C7:C8">
    <cfRule type="expression" dxfId="6" priority="4">
      <formula>"fila()=Celda(""fila"")"</formula>
    </cfRule>
  </conditionalFormatting>
  <conditionalFormatting sqref="E7:E9">
    <cfRule type="expression" dxfId="5" priority="1">
      <formula>"fila()=Celda(""fila"")"</formula>
    </cfRule>
  </conditionalFormatting>
  <conditionalFormatting sqref="F8">
    <cfRule type="expression" dxfId="4" priority="3">
      <formula>"fila()=Celda(""fila"")"</formula>
    </cfRule>
  </conditionalFormatting>
  <conditionalFormatting sqref="H7:H9">
    <cfRule type="expression" dxfId="3" priority="5">
      <formula>"fila()=Celda(""fila"")"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A1A0D-FB4F-42BA-BDA0-22A5CCF94F63}">
  <dimension ref="A1:I10"/>
  <sheetViews>
    <sheetView workbookViewId="0">
      <selection sqref="A1:I9"/>
    </sheetView>
  </sheetViews>
  <sheetFormatPr baseColWidth="10" defaultColWidth="11.453125" defaultRowHeight="14.5" x14ac:dyDescent="0.35"/>
  <cols>
    <col min="1" max="1" width="21.453125" customWidth="1"/>
    <col min="4" max="4" width="40.1796875" customWidth="1"/>
    <col min="7" max="7" width="37.453125" customWidth="1"/>
    <col min="8" max="8" width="12.81640625" customWidth="1"/>
    <col min="9" max="9" width="14.1796875" customWidth="1"/>
  </cols>
  <sheetData>
    <row r="1" spans="1:9" x14ac:dyDescent="0.35">
      <c r="A1" s="96" t="s">
        <v>0</v>
      </c>
      <c r="B1" s="96"/>
      <c r="C1" s="96"/>
      <c r="D1" s="96"/>
      <c r="E1" s="96"/>
      <c r="F1" s="96"/>
      <c r="G1" s="96"/>
      <c r="H1" s="96"/>
      <c r="I1" s="96"/>
    </row>
    <row r="2" spans="1:9" x14ac:dyDescent="0.35">
      <c r="A2" s="96" t="s">
        <v>1</v>
      </c>
      <c r="B2" s="96"/>
      <c r="C2" s="96"/>
      <c r="D2" s="96"/>
      <c r="E2" s="96"/>
      <c r="F2" s="96"/>
      <c r="G2" s="96"/>
      <c r="H2" s="96"/>
      <c r="I2" s="96"/>
    </row>
    <row r="3" spans="1:9" x14ac:dyDescent="0.35">
      <c r="A3" s="96" t="s">
        <v>2</v>
      </c>
      <c r="B3" s="96"/>
      <c r="C3" s="96"/>
      <c r="D3" s="96"/>
      <c r="E3" s="96"/>
      <c r="F3" s="96"/>
      <c r="G3" s="96"/>
      <c r="H3" s="96"/>
      <c r="I3" s="96"/>
    </row>
    <row r="4" spans="1:9" x14ac:dyDescent="0.35">
      <c r="A4" s="96" t="s">
        <v>33</v>
      </c>
      <c r="B4" s="96"/>
      <c r="C4" s="96"/>
      <c r="D4" s="96"/>
      <c r="E4" s="96"/>
      <c r="F4" s="96"/>
      <c r="G4" s="96"/>
      <c r="H4" s="96"/>
      <c r="I4" s="96"/>
    </row>
    <row r="5" spans="1:9" x14ac:dyDescent="0.35">
      <c r="A5" s="97"/>
      <c r="B5" s="97"/>
      <c r="C5" s="97"/>
      <c r="D5" s="97"/>
      <c r="E5" s="97"/>
      <c r="F5" s="97"/>
      <c r="G5" s="97"/>
      <c r="H5" s="97"/>
      <c r="I5" s="97"/>
    </row>
    <row r="6" spans="1:9" ht="42" x14ac:dyDescent="0.35">
      <c r="A6" s="13" t="s">
        <v>4</v>
      </c>
      <c r="B6" s="13" t="s">
        <v>5</v>
      </c>
      <c r="C6" s="13" t="s">
        <v>6</v>
      </c>
      <c r="D6" s="13" t="s">
        <v>7</v>
      </c>
      <c r="E6" s="13" t="s">
        <v>8</v>
      </c>
      <c r="F6" s="13" t="s">
        <v>9</v>
      </c>
      <c r="G6" s="13" t="s">
        <v>10</v>
      </c>
      <c r="H6" s="13" t="s">
        <v>8</v>
      </c>
      <c r="I6" s="13" t="s">
        <v>11</v>
      </c>
    </row>
    <row r="7" spans="1:9" ht="18.75" customHeight="1" x14ac:dyDescent="0.35">
      <c r="A7" s="19" t="s">
        <v>34</v>
      </c>
      <c r="B7" s="16">
        <v>59231</v>
      </c>
      <c r="C7" s="19">
        <v>15971</v>
      </c>
      <c r="D7" s="21" t="s">
        <v>35</v>
      </c>
      <c r="E7" s="84">
        <v>343950</v>
      </c>
      <c r="F7" s="16">
        <v>13200</v>
      </c>
      <c r="G7" s="21" t="s">
        <v>36</v>
      </c>
      <c r="H7" s="18">
        <v>351550</v>
      </c>
      <c r="I7" s="17">
        <v>45444</v>
      </c>
    </row>
    <row r="8" spans="1:9" ht="19.5" customHeight="1" x14ac:dyDescent="0.35">
      <c r="A8" s="19" t="s">
        <v>37</v>
      </c>
      <c r="B8" s="16">
        <v>58226</v>
      </c>
      <c r="C8" s="16">
        <v>11734</v>
      </c>
      <c r="D8" s="21" t="s">
        <v>38</v>
      </c>
      <c r="E8" s="84">
        <v>976450</v>
      </c>
      <c r="F8" s="16">
        <v>11736</v>
      </c>
      <c r="G8" s="21" t="s">
        <v>39</v>
      </c>
      <c r="H8" s="18">
        <v>842950</v>
      </c>
      <c r="I8" s="17">
        <v>45459</v>
      </c>
    </row>
    <row r="9" spans="1:9" x14ac:dyDescent="0.35">
      <c r="A9" s="19" t="s">
        <v>37</v>
      </c>
      <c r="B9" s="83">
        <v>354437</v>
      </c>
      <c r="C9" s="82">
        <v>11733</v>
      </c>
      <c r="D9" s="21" t="s">
        <v>40</v>
      </c>
      <c r="E9" s="84">
        <v>895400</v>
      </c>
      <c r="F9" s="83">
        <v>11732</v>
      </c>
      <c r="G9" s="21" t="s">
        <v>41</v>
      </c>
      <c r="H9" s="18">
        <v>842950</v>
      </c>
      <c r="I9" s="14">
        <v>45459</v>
      </c>
    </row>
    <row r="10" spans="1:9" x14ac:dyDescent="0.35">
      <c r="A10" s="15"/>
      <c r="B10" s="15"/>
      <c r="C10" s="15"/>
      <c r="D10" s="15"/>
      <c r="E10" s="15"/>
      <c r="F10" s="15"/>
      <c r="G10" s="15"/>
      <c r="H10" s="15"/>
      <c r="I10" s="15"/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  <pageSetup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EB841-D1A7-4FAC-8A9C-60D36E2E56FF}">
  <dimension ref="A1:I10"/>
  <sheetViews>
    <sheetView tabSelected="1" zoomScaleNormal="100" workbookViewId="0">
      <selection activeCell="B17" sqref="B17"/>
    </sheetView>
  </sheetViews>
  <sheetFormatPr baseColWidth="10" defaultColWidth="11.453125" defaultRowHeight="14.5" x14ac:dyDescent="0.35"/>
  <cols>
    <col min="1" max="1" width="27.26953125" style="81" customWidth="1"/>
    <col min="2" max="2" width="11.453125" style="81"/>
    <col min="3" max="3" width="11.81640625" style="81" customWidth="1"/>
    <col min="4" max="4" width="35.81640625" style="86" customWidth="1"/>
    <col min="5" max="5" width="11.453125" style="81" customWidth="1"/>
    <col min="6" max="6" width="11.453125" style="85"/>
    <col min="7" max="7" width="34.26953125" style="86" customWidth="1"/>
    <col min="8" max="8" width="11.7265625" style="86" bestFit="1" customWidth="1"/>
    <col min="9" max="9" width="14" style="86" customWidth="1"/>
  </cols>
  <sheetData>
    <row r="1" spans="1:9" x14ac:dyDescent="0.35">
      <c r="A1" s="92" t="s">
        <v>0</v>
      </c>
      <c r="B1" s="92"/>
      <c r="C1" s="92"/>
      <c r="D1" s="92"/>
      <c r="E1" s="92"/>
      <c r="F1" s="92"/>
      <c r="G1" s="92"/>
      <c r="H1" s="92"/>
      <c r="I1" s="92"/>
    </row>
    <row r="2" spans="1:9" x14ac:dyDescent="0.35">
      <c r="A2" s="92" t="s">
        <v>1</v>
      </c>
      <c r="B2" s="92"/>
      <c r="C2" s="92"/>
      <c r="D2" s="92"/>
      <c r="E2" s="92"/>
      <c r="F2" s="92"/>
      <c r="G2" s="92"/>
      <c r="H2" s="92"/>
      <c r="I2" s="92"/>
    </row>
    <row r="3" spans="1:9" x14ac:dyDescent="0.35">
      <c r="A3" s="92" t="s">
        <v>2</v>
      </c>
      <c r="B3" s="92"/>
      <c r="C3" s="92"/>
      <c r="D3" s="92"/>
      <c r="E3" s="92"/>
      <c r="F3" s="92"/>
      <c r="G3" s="92"/>
      <c r="H3" s="92"/>
      <c r="I3" s="92"/>
    </row>
    <row r="4" spans="1:9" x14ac:dyDescent="0.35">
      <c r="A4" s="92" t="s">
        <v>211</v>
      </c>
      <c r="B4" s="92"/>
      <c r="C4" s="92"/>
      <c r="D4" s="92"/>
      <c r="E4" s="92"/>
      <c r="F4" s="92"/>
      <c r="G4" s="92"/>
      <c r="H4" s="92"/>
      <c r="I4" s="92"/>
    </row>
    <row r="5" spans="1:9" x14ac:dyDescent="0.35">
      <c r="A5" s="93"/>
      <c r="B5" s="93"/>
      <c r="C5" s="93"/>
      <c r="D5" s="93"/>
      <c r="E5" s="93"/>
      <c r="F5" s="93"/>
      <c r="G5" s="93"/>
      <c r="H5" s="93"/>
      <c r="I5" s="93"/>
    </row>
    <row r="6" spans="1:9" ht="42" x14ac:dyDescent="0.35">
      <c r="A6" s="13" t="s">
        <v>4</v>
      </c>
      <c r="B6" s="13" t="s">
        <v>5</v>
      </c>
      <c r="C6" s="13" t="s">
        <v>6</v>
      </c>
      <c r="D6" s="13" t="s">
        <v>7</v>
      </c>
      <c r="E6" s="13" t="s">
        <v>8</v>
      </c>
      <c r="F6" s="13" t="s">
        <v>9</v>
      </c>
      <c r="G6" s="13" t="s">
        <v>10</v>
      </c>
      <c r="H6" s="13" t="s">
        <v>8</v>
      </c>
      <c r="I6" s="13" t="s">
        <v>11</v>
      </c>
    </row>
    <row r="7" spans="1:9" x14ac:dyDescent="0.35">
      <c r="A7" s="87" t="s">
        <v>212</v>
      </c>
      <c r="B7" s="87">
        <v>59092</v>
      </c>
      <c r="C7" s="83">
        <v>1595</v>
      </c>
      <c r="D7" s="88" t="s">
        <v>31</v>
      </c>
      <c r="E7" s="77">
        <v>712452</v>
      </c>
      <c r="F7" s="89">
        <v>13201</v>
      </c>
      <c r="G7" s="69" t="s">
        <v>213</v>
      </c>
      <c r="H7" s="77">
        <v>634813</v>
      </c>
      <c r="I7" s="90">
        <v>46134</v>
      </c>
    </row>
    <row r="8" spans="1:9" x14ac:dyDescent="0.35">
      <c r="A8" s="87"/>
      <c r="B8" s="87"/>
      <c r="C8" s="83"/>
      <c r="D8" s="88"/>
      <c r="E8" s="77"/>
      <c r="F8" s="89"/>
      <c r="G8" s="69"/>
      <c r="H8" s="77"/>
      <c r="I8" s="90"/>
    </row>
    <row r="9" spans="1:9" x14ac:dyDescent="0.35">
      <c r="A9" s="87"/>
      <c r="B9" s="87"/>
      <c r="C9" s="83"/>
      <c r="D9" s="88"/>
      <c r="E9" s="77"/>
      <c r="F9" s="89"/>
      <c r="G9" s="88"/>
      <c r="H9" s="77"/>
      <c r="I9" s="90"/>
    </row>
    <row r="10" spans="1:9" x14ac:dyDescent="0.35">
      <c r="A10" s="83"/>
      <c r="B10" s="83"/>
      <c r="C10" s="83"/>
      <c r="D10" s="88"/>
      <c r="E10" s="77"/>
      <c r="F10" s="89"/>
      <c r="G10" s="88"/>
      <c r="H10" s="77"/>
      <c r="I10" s="91"/>
    </row>
  </sheetData>
  <mergeCells count="5">
    <mergeCell ref="A1:I1"/>
    <mergeCell ref="A2:I2"/>
    <mergeCell ref="A3:I3"/>
    <mergeCell ref="A4:I4"/>
    <mergeCell ref="A5:I5"/>
  </mergeCells>
  <conditionalFormatting sqref="E7:E10">
    <cfRule type="expression" dxfId="2" priority="2">
      <formula>"fila()=Celda(""fila"")"</formula>
    </cfRule>
  </conditionalFormatting>
  <conditionalFormatting sqref="H7:H10">
    <cfRule type="expression" dxfId="1" priority="1">
      <formula>"fila()=Celda(""fila"")"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2A3C2-0F6A-43E2-AF4E-E8DDF6ACB3E3}">
  <dimension ref="A1:I40"/>
  <sheetViews>
    <sheetView workbookViewId="0">
      <selection activeCell="A7" sqref="A7:I7"/>
    </sheetView>
  </sheetViews>
  <sheetFormatPr baseColWidth="10" defaultColWidth="11.453125" defaultRowHeight="14.5" x14ac:dyDescent="0.35"/>
  <cols>
    <col min="1" max="1" width="28.7265625" bestFit="1" customWidth="1"/>
    <col min="4" max="4" width="36.81640625" customWidth="1"/>
    <col min="5" max="5" width="13" bestFit="1" customWidth="1"/>
    <col min="7" max="7" width="33.7265625" customWidth="1"/>
    <col min="8" max="8" width="12.81640625" customWidth="1"/>
    <col min="9" max="9" width="13.54296875" customWidth="1"/>
  </cols>
  <sheetData>
    <row r="1" spans="1:9" x14ac:dyDescent="0.35">
      <c r="A1" s="96" t="s">
        <v>0</v>
      </c>
      <c r="B1" s="96"/>
      <c r="C1" s="96"/>
      <c r="D1" s="96"/>
      <c r="E1" s="96"/>
      <c r="F1" s="96"/>
      <c r="G1" s="96"/>
      <c r="H1" s="96"/>
      <c r="I1" s="96"/>
    </row>
    <row r="2" spans="1:9" x14ac:dyDescent="0.35">
      <c r="A2" s="96" t="s">
        <v>1</v>
      </c>
      <c r="B2" s="96"/>
      <c r="C2" s="96"/>
      <c r="D2" s="96"/>
      <c r="E2" s="96"/>
      <c r="F2" s="96"/>
      <c r="G2" s="96"/>
      <c r="H2" s="96"/>
      <c r="I2" s="96"/>
    </row>
    <row r="3" spans="1:9" x14ac:dyDescent="0.35">
      <c r="A3" s="96" t="s">
        <v>2</v>
      </c>
      <c r="B3" s="96"/>
      <c r="C3" s="96"/>
      <c r="D3" s="96"/>
      <c r="E3" s="96"/>
      <c r="F3" s="96"/>
      <c r="G3" s="96"/>
      <c r="H3" s="96"/>
      <c r="I3" s="96"/>
    </row>
    <row r="4" spans="1:9" x14ac:dyDescent="0.35">
      <c r="A4" s="96" t="s">
        <v>42</v>
      </c>
      <c r="B4" s="96"/>
      <c r="C4" s="96"/>
      <c r="D4" s="96"/>
      <c r="E4" s="96"/>
      <c r="F4" s="96"/>
      <c r="G4" s="96"/>
      <c r="H4" s="96"/>
      <c r="I4" s="96"/>
    </row>
    <row r="5" spans="1:9" x14ac:dyDescent="0.35">
      <c r="A5" s="97"/>
      <c r="B5" s="97"/>
      <c r="C5" s="97"/>
      <c r="D5" s="97"/>
      <c r="E5" s="97"/>
      <c r="F5" s="97"/>
      <c r="G5" s="97"/>
      <c r="H5" s="97"/>
      <c r="I5" s="97"/>
    </row>
    <row r="6" spans="1:9" ht="42" x14ac:dyDescent="0.35">
      <c r="A6" s="13" t="s">
        <v>4</v>
      </c>
      <c r="B6" s="13" t="s">
        <v>5</v>
      </c>
      <c r="C6" s="13" t="s">
        <v>6</v>
      </c>
      <c r="D6" s="13" t="s">
        <v>7</v>
      </c>
      <c r="E6" s="13" t="s">
        <v>8</v>
      </c>
      <c r="F6" s="13" t="s">
        <v>9</v>
      </c>
      <c r="G6" s="13" t="s">
        <v>10</v>
      </c>
      <c r="H6" s="13" t="s">
        <v>8</v>
      </c>
      <c r="I6" s="13" t="s">
        <v>11</v>
      </c>
    </row>
    <row r="7" spans="1:9" ht="18.75" customHeight="1" x14ac:dyDescent="0.35">
      <c r="A7" s="22"/>
      <c r="B7" s="20"/>
      <c r="C7" s="16"/>
      <c r="D7" s="21"/>
      <c r="E7" s="18"/>
      <c r="F7" s="16"/>
      <c r="G7" s="21"/>
      <c r="H7" s="18"/>
      <c r="I7" s="17"/>
    </row>
    <row r="8" spans="1:9" ht="19.5" customHeight="1" x14ac:dyDescent="0.35">
      <c r="A8" s="22"/>
      <c r="B8" s="16"/>
      <c r="C8" s="16"/>
      <c r="D8" s="21"/>
      <c r="E8" s="24"/>
      <c r="F8" s="16"/>
      <c r="G8" s="21"/>
      <c r="H8" s="24"/>
      <c r="I8" s="17"/>
    </row>
    <row r="9" spans="1:9" x14ac:dyDescent="0.35">
      <c r="A9" s="22"/>
      <c r="B9" s="16"/>
      <c r="C9" s="16"/>
      <c r="D9" s="21"/>
      <c r="E9" s="24"/>
      <c r="F9" s="16"/>
      <c r="G9" s="21"/>
      <c r="H9" s="24"/>
      <c r="I9" s="17"/>
    </row>
    <row r="10" spans="1:9" x14ac:dyDescent="0.35">
      <c r="A10" s="22"/>
      <c r="B10" s="16"/>
      <c r="C10" s="16"/>
      <c r="D10" s="21"/>
      <c r="E10" s="24"/>
      <c r="F10" s="16"/>
      <c r="G10" s="21"/>
      <c r="H10" s="24"/>
      <c r="I10" s="17"/>
    </row>
    <row r="11" spans="1:9" x14ac:dyDescent="0.35">
      <c r="A11" s="22"/>
      <c r="B11" s="16"/>
      <c r="C11" s="16"/>
      <c r="D11" s="21"/>
      <c r="E11" s="24"/>
      <c r="F11" s="16"/>
      <c r="G11" s="21"/>
      <c r="H11" s="24"/>
      <c r="I11" s="17"/>
    </row>
    <row r="22" spans="1:1" x14ac:dyDescent="0.35">
      <c r="A22" s="23"/>
    </row>
    <row r="31" spans="1:1" x14ac:dyDescent="0.35">
      <c r="A31" s="23"/>
    </row>
    <row r="40" spans="1:1" x14ac:dyDescent="0.35">
      <c r="A40" s="23"/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  <pageSetup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DDD23-FFD3-4F94-A007-FA27674A4F6C}">
  <dimension ref="A1:Y173"/>
  <sheetViews>
    <sheetView workbookViewId="0">
      <selection sqref="A1:XFD1048576"/>
    </sheetView>
  </sheetViews>
  <sheetFormatPr baseColWidth="10" defaultColWidth="17.26953125" defaultRowHeight="14.5" x14ac:dyDescent="0.35"/>
  <cols>
    <col min="1" max="1" width="17.26953125" style="58"/>
    <col min="2" max="2" width="17.54296875" style="58" bestFit="1" customWidth="1"/>
    <col min="3" max="3" width="15.26953125" style="58" bestFit="1" customWidth="1"/>
    <col min="4" max="4" width="64" style="59" bestFit="1" customWidth="1"/>
    <col min="5" max="5" width="27.54296875" style="60" bestFit="1" customWidth="1"/>
    <col min="6" max="6" width="19.1796875" style="61" bestFit="1" customWidth="1"/>
    <col min="7" max="7" width="36.7265625" style="60" bestFit="1" customWidth="1"/>
    <col min="8" max="8" width="19.81640625" style="62" bestFit="1" customWidth="1"/>
    <col min="9" max="9" width="22.453125" style="60" bestFit="1" customWidth="1"/>
    <col min="10" max="10" width="19.81640625" style="62" bestFit="1" customWidth="1"/>
    <col min="11" max="11" width="19.26953125" style="60" bestFit="1" customWidth="1"/>
    <col min="12" max="12" width="19.81640625" style="62" bestFit="1" customWidth="1"/>
    <col min="13" max="13" width="18.54296875" style="59" bestFit="1" customWidth="1"/>
    <col min="14" max="14" width="22" style="63" bestFit="1" customWidth="1"/>
    <col min="15" max="15" width="21.1796875" style="64" bestFit="1" customWidth="1"/>
    <col min="16" max="16" width="21.1796875" style="51" bestFit="1" customWidth="1"/>
    <col min="17" max="17" width="19.81640625" style="65" bestFit="1" customWidth="1"/>
    <col min="18" max="18" width="6.7265625" style="51" bestFit="1" customWidth="1"/>
    <col min="19" max="19" width="17.26953125" style="51"/>
    <col min="20" max="20" width="12.54296875" style="51" bestFit="1" customWidth="1"/>
    <col min="21" max="21" width="4.7265625" style="51" bestFit="1" customWidth="1"/>
    <col min="22" max="22" width="17.26953125" style="51"/>
    <col min="23" max="25" width="8.1796875" style="51" bestFit="1" customWidth="1"/>
    <col min="26" max="16384" width="17.26953125" style="51"/>
  </cols>
  <sheetData>
    <row r="1" spans="1:18" s="35" customFormat="1" ht="43.5" x14ac:dyDescent="0.35">
      <c r="A1" s="25" t="s">
        <v>43</v>
      </c>
      <c r="B1" s="25" t="s">
        <v>44</v>
      </c>
      <c r="C1" s="25" t="s">
        <v>45</v>
      </c>
      <c r="D1" s="25" t="s">
        <v>46</v>
      </c>
      <c r="E1" s="26" t="s">
        <v>47</v>
      </c>
      <c r="F1" s="27" t="s">
        <v>48</v>
      </c>
      <c r="G1" s="28" t="s">
        <v>49</v>
      </c>
      <c r="H1" s="29" t="s">
        <v>50</v>
      </c>
      <c r="I1" s="30" t="s">
        <v>51</v>
      </c>
      <c r="J1" s="31" t="s">
        <v>52</v>
      </c>
      <c r="K1" s="32" t="s">
        <v>53</v>
      </c>
      <c r="L1" s="33" t="s">
        <v>54</v>
      </c>
      <c r="M1" s="28" t="s">
        <v>55</v>
      </c>
      <c r="N1" s="34" t="s">
        <v>56</v>
      </c>
      <c r="O1" s="25" t="s">
        <v>57</v>
      </c>
      <c r="P1" s="25" t="s">
        <v>58</v>
      </c>
      <c r="Q1" s="30" t="s">
        <v>59</v>
      </c>
    </row>
    <row r="2" spans="1:18" x14ac:dyDescent="0.35">
      <c r="A2" s="36" t="s">
        <v>60</v>
      </c>
      <c r="B2" s="36">
        <v>500</v>
      </c>
      <c r="C2" s="36">
        <v>1160</v>
      </c>
      <c r="D2" s="37" t="s">
        <v>61</v>
      </c>
      <c r="E2" s="38" t="s">
        <v>62</v>
      </c>
      <c r="F2" s="39">
        <v>403050</v>
      </c>
      <c r="G2" s="40" t="s">
        <v>63</v>
      </c>
      <c r="H2" s="41">
        <v>395550</v>
      </c>
      <c r="I2" s="42" t="s">
        <v>64</v>
      </c>
      <c r="J2" s="43">
        <v>403050</v>
      </c>
      <c r="K2" s="44" t="s">
        <v>65</v>
      </c>
      <c r="L2" s="45">
        <f>+J2+8000</f>
        <v>411050</v>
      </c>
      <c r="M2" s="46">
        <f t="shared" ref="M2:M65" si="0">ROUND(IF(A2="profesional",H2*1.94%,IF(A2="NO PROFESIONAL",H2*2.54%,"")),0)</f>
        <v>10047</v>
      </c>
      <c r="N2" s="47">
        <v>10047</v>
      </c>
      <c r="O2" s="48"/>
      <c r="P2" s="49">
        <f>IF(O2=3.5%,ROUND(((H2*15%)+(H2))*(O2),0),ROUND(H2*O2,0))</f>
        <v>0</v>
      </c>
      <c r="Q2" s="50" t="str">
        <f>+IF(P2&gt;2%,"DEPENDE LA ZONA","")</f>
        <v/>
      </c>
      <c r="R2" s="51" t="e">
        <f>+COUNTIF(#REF!,[1]ESCALAS!C2)</f>
        <v>#REF!</v>
      </c>
    </row>
    <row r="3" spans="1:18" x14ac:dyDescent="0.35">
      <c r="A3" s="36" t="s">
        <v>60</v>
      </c>
      <c r="B3" s="36">
        <v>1111</v>
      </c>
      <c r="C3" s="36">
        <v>1595</v>
      </c>
      <c r="D3" s="52" t="s">
        <v>66</v>
      </c>
      <c r="E3" s="38" t="s">
        <v>62</v>
      </c>
      <c r="F3" s="53">
        <v>471350</v>
      </c>
      <c r="G3" s="40" t="s">
        <v>67</v>
      </c>
      <c r="H3" s="41">
        <v>394350</v>
      </c>
      <c r="I3" s="42" t="s">
        <v>68</v>
      </c>
      <c r="J3" s="43">
        <v>401850</v>
      </c>
      <c r="K3" s="44" t="s">
        <v>69</v>
      </c>
      <c r="L3" s="45">
        <v>409850</v>
      </c>
      <c r="M3" s="46">
        <f t="shared" si="0"/>
        <v>10016</v>
      </c>
      <c r="N3" s="47">
        <v>7578</v>
      </c>
      <c r="O3" s="54"/>
      <c r="P3" s="49">
        <f t="shared" ref="P3:P66" si="1">IF(O3=3.5%,ROUND(((H3*15%)+(H3))*(O3),0),ROUND(H3*O3,0))</f>
        <v>0</v>
      </c>
      <c r="Q3" s="50" t="str">
        <f t="shared" ref="Q3:Q66" si="2">+IF(P3&gt;2%,"DEPENDE LA ZONA","")</f>
        <v/>
      </c>
      <c r="R3" s="51" t="e">
        <f>+COUNTIF(#REF!,[1]ESCALAS!C3)</f>
        <v>#REF!</v>
      </c>
    </row>
    <row r="4" spans="1:18" x14ac:dyDescent="0.35">
      <c r="A4" s="36" t="s">
        <v>60</v>
      </c>
      <c r="B4" s="36">
        <v>1111</v>
      </c>
      <c r="C4" s="36">
        <v>1590</v>
      </c>
      <c r="D4" s="37" t="s">
        <v>70</v>
      </c>
      <c r="E4" s="38" t="s">
        <v>62</v>
      </c>
      <c r="F4" s="39">
        <v>471350</v>
      </c>
      <c r="G4" s="40" t="s">
        <v>67</v>
      </c>
      <c r="H4" s="41">
        <v>394350</v>
      </c>
      <c r="I4" s="42"/>
      <c r="J4" s="43">
        <v>409850</v>
      </c>
      <c r="K4" s="44" t="s">
        <v>69</v>
      </c>
      <c r="L4" s="45">
        <v>409850</v>
      </c>
      <c r="M4" s="46">
        <f t="shared" si="0"/>
        <v>10016</v>
      </c>
      <c r="N4" s="47">
        <v>7578</v>
      </c>
      <c r="O4" s="48"/>
      <c r="P4" s="49">
        <f t="shared" si="1"/>
        <v>0</v>
      </c>
      <c r="Q4" s="50" t="str">
        <f t="shared" si="2"/>
        <v/>
      </c>
      <c r="R4" s="51" t="e">
        <f>+COUNTIF(#REF!,[1]ESCALAS!C4)</f>
        <v>#REF!</v>
      </c>
    </row>
    <row r="5" spans="1:18" x14ac:dyDescent="0.35">
      <c r="A5" s="36" t="s">
        <v>60</v>
      </c>
      <c r="B5" s="36">
        <v>355</v>
      </c>
      <c r="C5" s="36">
        <v>1596</v>
      </c>
      <c r="D5" s="37" t="s">
        <v>71</v>
      </c>
      <c r="E5" s="38" t="s">
        <v>62</v>
      </c>
      <c r="F5" s="39">
        <v>510147</v>
      </c>
      <c r="G5" s="40" t="s">
        <v>67</v>
      </c>
      <c r="H5" s="41">
        <v>430850</v>
      </c>
      <c r="I5" s="42" t="s">
        <v>68</v>
      </c>
      <c r="J5" s="43">
        <v>438350</v>
      </c>
      <c r="K5" s="44" t="s">
        <v>69</v>
      </c>
      <c r="L5" s="45">
        <v>446350</v>
      </c>
      <c r="M5" s="46">
        <f t="shared" si="0"/>
        <v>10944</v>
      </c>
      <c r="N5" s="47">
        <v>8286</v>
      </c>
      <c r="O5" s="48"/>
      <c r="P5" s="49">
        <f t="shared" si="1"/>
        <v>0</v>
      </c>
      <c r="Q5" s="50" t="str">
        <f t="shared" si="2"/>
        <v/>
      </c>
      <c r="R5" s="51" t="e">
        <f>+COUNTIF(#REF!,[1]ESCALAS!C5)</f>
        <v>#REF!</v>
      </c>
    </row>
    <row r="6" spans="1:18" x14ac:dyDescent="0.35">
      <c r="A6" s="36" t="s">
        <v>60</v>
      </c>
      <c r="B6" s="36">
        <v>1111</v>
      </c>
      <c r="C6" s="36">
        <v>1591</v>
      </c>
      <c r="D6" s="37" t="s">
        <v>72</v>
      </c>
      <c r="E6" s="38" t="s">
        <v>62</v>
      </c>
      <c r="F6" s="39">
        <v>510147</v>
      </c>
      <c r="G6" s="40" t="s">
        <v>67</v>
      </c>
      <c r="H6" s="41">
        <v>430850</v>
      </c>
      <c r="I6" s="42"/>
      <c r="J6" s="43">
        <v>446350</v>
      </c>
      <c r="K6" s="44" t="s">
        <v>69</v>
      </c>
      <c r="L6" s="45">
        <v>446350</v>
      </c>
      <c r="M6" s="46">
        <f t="shared" si="0"/>
        <v>10944</v>
      </c>
      <c r="N6" s="47">
        <v>8286</v>
      </c>
      <c r="O6" s="48"/>
      <c r="P6" s="49">
        <f t="shared" si="1"/>
        <v>0</v>
      </c>
      <c r="Q6" s="50" t="str">
        <f t="shared" si="2"/>
        <v/>
      </c>
      <c r="R6" s="51" t="e">
        <f>+COUNTIF(#REF!,[1]ESCALAS!C6)</f>
        <v>#REF!</v>
      </c>
    </row>
    <row r="7" spans="1:18" x14ac:dyDescent="0.35">
      <c r="A7" s="36" t="s">
        <v>73</v>
      </c>
      <c r="B7" s="36">
        <v>550</v>
      </c>
      <c r="C7" s="36">
        <v>1185</v>
      </c>
      <c r="D7" s="37" t="s">
        <v>74</v>
      </c>
      <c r="E7" s="38" t="s">
        <v>62</v>
      </c>
      <c r="F7" s="39">
        <v>675785</v>
      </c>
      <c r="G7" s="40" t="s">
        <v>63</v>
      </c>
      <c r="H7" s="41">
        <v>606850</v>
      </c>
      <c r="I7" s="42" t="s">
        <v>64</v>
      </c>
      <c r="J7" s="43">
        <v>614350</v>
      </c>
      <c r="K7" s="44" t="s">
        <v>65</v>
      </c>
      <c r="L7" s="45">
        <f>7750+J7</f>
        <v>622100</v>
      </c>
      <c r="M7" s="46">
        <f t="shared" si="0"/>
        <v>11773</v>
      </c>
      <c r="N7" s="47">
        <v>11773</v>
      </c>
      <c r="O7" s="48"/>
      <c r="P7" s="49">
        <f t="shared" si="1"/>
        <v>0</v>
      </c>
      <c r="Q7" s="50" t="str">
        <f t="shared" si="2"/>
        <v/>
      </c>
      <c r="R7" s="51" t="e">
        <f>+COUNTIF(#REF!,[1]ESCALAS!C7)</f>
        <v>#REF!</v>
      </c>
    </row>
    <row r="8" spans="1:18" x14ac:dyDescent="0.35">
      <c r="A8" s="36" t="s">
        <v>60</v>
      </c>
      <c r="B8" s="36">
        <v>500</v>
      </c>
      <c r="C8" s="36">
        <v>2010</v>
      </c>
      <c r="D8" s="37" t="s">
        <v>75</v>
      </c>
      <c r="E8" s="38" t="s">
        <v>62</v>
      </c>
      <c r="F8" s="39">
        <v>461100</v>
      </c>
      <c r="G8" s="40" t="s">
        <v>63</v>
      </c>
      <c r="H8" s="41">
        <v>453600</v>
      </c>
      <c r="I8" s="42" t="s">
        <v>64</v>
      </c>
      <c r="J8" s="43">
        <v>461100</v>
      </c>
      <c r="K8" s="44" t="s">
        <v>65</v>
      </c>
      <c r="L8" s="45">
        <f>+J8+8000</f>
        <v>469100</v>
      </c>
      <c r="M8" s="46">
        <f t="shared" si="0"/>
        <v>11521</v>
      </c>
      <c r="N8" s="47">
        <v>11521</v>
      </c>
      <c r="O8" s="48"/>
      <c r="P8" s="49">
        <f t="shared" si="1"/>
        <v>0</v>
      </c>
      <c r="Q8" s="50" t="str">
        <f t="shared" si="2"/>
        <v/>
      </c>
      <c r="R8" s="51" t="e">
        <f>+COUNTIF(#REF!,[1]ESCALAS!C8)</f>
        <v>#REF!</v>
      </c>
    </row>
    <row r="9" spans="1:18" x14ac:dyDescent="0.35">
      <c r="A9" s="36" t="s">
        <v>73</v>
      </c>
      <c r="B9" s="36">
        <v>1111</v>
      </c>
      <c r="C9" s="36">
        <v>2170</v>
      </c>
      <c r="D9" s="37" t="s">
        <v>76</v>
      </c>
      <c r="E9" s="38"/>
      <c r="F9" s="39"/>
      <c r="G9" s="40" t="s">
        <v>77</v>
      </c>
      <c r="H9" s="41">
        <v>1371700</v>
      </c>
      <c r="I9" s="42" t="s">
        <v>78</v>
      </c>
      <c r="J9" s="43">
        <v>1379200</v>
      </c>
      <c r="K9" s="44" t="s">
        <v>65</v>
      </c>
      <c r="L9" s="45">
        <v>1386700</v>
      </c>
      <c r="M9" s="46">
        <f t="shared" si="0"/>
        <v>26611</v>
      </c>
      <c r="N9" s="47">
        <v>26611</v>
      </c>
      <c r="O9" s="48"/>
      <c r="P9" s="49">
        <f t="shared" si="1"/>
        <v>0</v>
      </c>
      <c r="Q9" s="50" t="str">
        <f t="shared" si="2"/>
        <v/>
      </c>
      <c r="R9" s="51" t="e">
        <f>+COUNTIF(#REF!,[1]ESCALAS!C9)</f>
        <v>#REF!</v>
      </c>
    </row>
    <row r="10" spans="1:18" x14ac:dyDescent="0.35">
      <c r="A10" s="36" t="s">
        <v>73</v>
      </c>
      <c r="B10" s="36">
        <v>1111</v>
      </c>
      <c r="C10" s="36">
        <v>2209</v>
      </c>
      <c r="D10" s="52" t="s">
        <v>79</v>
      </c>
      <c r="E10" s="38"/>
      <c r="F10" s="53"/>
      <c r="G10" s="40"/>
      <c r="H10" s="41">
        <v>1190100</v>
      </c>
      <c r="I10" s="42"/>
      <c r="J10" s="43">
        <v>1197600</v>
      </c>
      <c r="K10" s="44"/>
      <c r="L10" s="45"/>
      <c r="M10" s="46">
        <f t="shared" si="0"/>
        <v>23088</v>
      </c>
      <c r="N10" s="47">
        <v>22788</v>
      </c>
      <c r="O10" s="54"/>
      <c r="P10" s="49">
        <f t="shared" si="1"/>
        <v>0</v>
      </c>
      <c r="Q10" s="50" t="str">
        <f t="shared" si="2"/>
        <v/>
      </c>
      <c r="R10" s="51" t="e">
        <f>+COUNTIF(#REF!,[1]ESCALAS!C10)</f>
        <v>#REF!</v>
      </c>
    </row>
    <row r="11" spans="1:18" x14ac:dyDescent="0.35">
      <c r="A11" s="36" t="s">
        <v>73</v>
      </c>
      <c r="B11" s="36">
        <v>700</v>
      </c>
      <c r="C11" s="36">
        <v>2210</v>
      </c>
      <c r="D11" s="37" t="s">
        <v>80</v>
      </c>
      <c r="E11" s="38" t="s">
        <v>62</v>
      </c>
      <c r="F11" s="39">
        <v>1782405</v>
      </c>
      <c r="G11" s="40" t="s">
        <v>81</v>
      </c>
      <c r="H11" s="41">
        <v>1305150</v>
      </c>
      <c r="I11" s="42" t="s">
        <v>82</v>
      </c>
      <c r="J11" s="43">
        <v>1312650</v>
      </c>
      <c r="K11" s="44"/>
      <c r="L11" s="45"/>
      <c r="M11" s="46">
        <f t="shared" si="0"/>
        <v>25320</v>
      </c>
      <c r="N11" s="47">
        <v>25320</v>
      </c>
      <c r="O11" s="48"/>
      <c r="P11" s="49">
        <f t="shared" si="1"/>
        <v>0</v>
      </c>
      <c r="Q11" s="50" t="str">
        <f t="shared" si="2"/>
        <v/>
      </c>
      <c r="R11" s="51" t="e">
        <f>+COUNTIF(#REF!,[1]ESCALAS!C11)</f>
        <v>#REF!</v>
      </c>
    </row>
    <row r="12" spans="1:18" x14ac:dyDescent="0.35">
      <c r="A12" s="36" t="s">
        <v>73</v>
      </c>
      <c r="B12" s="36">
        <v>1111</v>
      </c>
      <c r="C12" s="36">
        <v>2214</v>
      </c>
      <c r="D12" s="52" t="s">
        <v>83</v>
      </c>
      <c r="E12" s="38" t="s">
        <v>62</v>
      </c>
      <c r="F12" s="39">
        <v>1782405</v>
      </c>
      <c r="G12" s="40" t="s">
        <v>81</v>
      </c>
      <c r="H12" s="41">
        <v>1305150</v>
      </c>
      <c r="I12" s="42"/>
      <c r="J12" s="43">
        <v>1320150</v>
      </c>
      <c r="K12" s="44"/>
      <c r="L12" s="45"/>
      <c r="M12" s="46">
        <f t="shared" si="0"/>
        <v>25320</v>
      </c>
      <c r="N12" s="47">
        <v>25320</v>
      </c>
      <c r="O12" s="54"/>
      <c r="P12" s="49">
        <f t="shared" si="1"/>
        <v>0</v>
      </c>
      <c r="Q12" s="50" t="str">
        <f t="shared" si="2"/>
        <v/>
      </c>
      <c r="R12" s="51" t="e">
        <f>+COUNTIF(#REF!,[1]ESCALAS!C12)</f>
        <v>#REF!</v>
      </c>
    </row>
    <row r="13" spans="1:18" x14ac:dyDescent="0.35">
      <c r="A13" s="36" t="s">
        <v>60</v>
      </c>
      <c r="B13" s="36">
        <v>1111</v>
      </c>
      <c r="C13" s="36">
        <v>2377</v>
      </c>
      <c r="D13" s="52" t="s">
        <v>84</v>
      </c>
      <c r="E13" s="38" t="s">
        <v>62</v>
      </c>
      <c r="F13" s="53">
        <v>407815</v>
      </c>
      <c r="G13" s="40"/>
      <c r="H13" s="41">
        <v>348100</v>
      </c>
      <c r="I13" s="42"/>
      <c r="J13" s="43">
        <v>355600</v>
      </c>
      <c r="K13" s="44"/>
      <c r="L13" s="45"/>
      <c r="M13" s="46">
        <f t="shared" si="0"/>
        <v>8842</v>
      </c>
      <c r="N13" s="47">
        <v>7695</v>
      </c>
      <c r="O13" s="55">
        <v>3.5000000000000003E-2</v>
      </c>
      <c r="P13" s="49">
        <f t="shared" si="1"/>
        <v>14011</v>
      </c>
      <c r="Q13" s="50" t="str">
        <f t="shared" si="2"/>
        <v>DEPENDE LA ZONA</v>
      </c>
      <c r="R13" s="51" t="e">
        <f>+COUNTIF(#REF!,[1]ESCALAS!C13)</f>
        <v>#REF!</v>
      </c>
    </row>
    <row r="14" spans="1:18" x14ac:dyDescent="0.35">
      <c r="A14" s="36" t="s">
        <v>60</v>
      </c>
      <c r="B14" s="36">
        <v>500</v>
      </c>
      <c r="C14" s="36">
        <v>3126</v>
      </c>
      <c r="D14" s="37" t="s">
        <v>85</v>
      </c>
      <c r="E14" s="38" t="s">
        <v>62</v>
      </c>
      <c r="F14" s="39">
        <v>354450</v>
      </c>
      <c r="G14" s="40" t="s">
        <v>63</v>
      </c>
      <c r="H14" s="41">
        <v>346950</v>
      </c>
      <c r="I14" s="42" t="s">
        <v>86</v>
      </c>
      <c r="J14" s="43">
        <v>354450</v>
      </c>
      <c r="K14" s="44" t="s">
        <v>65</v>
      </c>
      <c r="L14" s="45">
        <f>8000+J14</f>
        <v>362450</v>
      </c>
      <c r="M14" s="46">
        <f t="shared" si="0"/>
        <v>8813</v>
      </c>
      <c r="N14" s="47">
        <v>8813</v>
      </c>
      <c r="O14" s="48"/>
      <c r="P14" s="49">
        <f t="shared" si="1"/>
        <v>0</v>
      </c>
      <c r="Q14" s="50" t="str">
        <f t="shared" si="2"/>
        <v/>
      </c>
      <c r="R14" s="51" t="e">
        <f>+COUNTIF(#REF!,[1]ESCALAS!C14)</f>
        <v>#REF!</v>
      </c>
    </row>
    <row r="15" spans="1:18" x14ac:dyDescent="0.35">
      <c r="A15" s="36" t="s">
        <v>60</v>
      </c>
      <c r="B15" s="36">
        <v>52</v>
      </c>
      <c r="C15" s="36">
        <v>3215</v>
      </c>
      <c r="D15" s="37" t="s">
        <v>87</v>
      </c>
      <c r="E15" s="38" t="s">
        <v>62</v>
      </c>
      <c r="F15" s="39">
        <v>352103</v>
      </c>
      <c r="G15" s="40" t="s">
        <v>67</v>
      </c>
      <c r="H15" s="41">
        <v>291250</v>
      </c>
      <c r="I15" s="42" t="s">
        <v>68</v>
      </c>
      <c r="J15" s="43">
        <v>298750</v>
      </c>
      <c r="K15" s="44" t="s">
        <v>69</v>
      </c>
      <c r="L15" s="45">
        <v>307500</v>
      </c>
      <c r="M15" s="46">
        <f t="shared" si="0"/>
        <v>7398</v>
      </c>
      <c r="N15" s="47">
        <v>6859</v>
      </c>
      <c r="O15" s="48"/>
      <c r="P15" s="49">
        <f t="shared" si="1"/>
        <v>0</v>
      </c>
      <c r="Q15" s="50" t="str">
        <f t="shared" si="2"/>
        <v/>
      </c>
      <c r="R15" s="51" t="e">
        <f>+COUNTIF(#REF!,[1]ESCALAS!C15)</f>
        <v>#REF!</v>
      </c>
    </row>
    <row r="16" spans="1:18" x14ac:dyDescent="0.35">
      <c r="A16" s="36" t="s">
        <v>60</v>
      </c>
      <c r="B16" s="36">
        <v>1111</v>
      </c>
      <c r="C16" s="36">
        <v>3217</v>
      </c>
      <c r="D16" s="52" t="s">
        <v>88</v>
      </c>
      <c r="E16" s="38" t="s">
        <v>62</v>
      </c>
      <c r="F16" s="39">
        <v>352103</v>
      </c>
      <c r="G16" s="40" t="s">
        <v>67</v>
      </c>
      <c r="H16" s="41">
        <v>291250</v>
      </c>
      <c r="I16" s="42"/>
      <c r="J16" s="43">
        <v>307500</v>
      </c>
      <c r="K16" s="44" t="s">
        <v>69</v>
      </c>
      <c r="L16" s="45">
        <v>307500</v>
      </c>
      <c r="M16" s="46">
        <f t="shared" si="0"/>
        <v>7398</v>
      </c>
      <c r="N16" s="47">
        <v>6859</v>
      </c>
      <c r="O16" s="54"/>
      <c r="P16" s="49">
        <f t="shared" si="1"/>
        <v>0</v>
      </c>
      <c r="Q16" s="50" t="str">
        <f t="shared" si="2"/>
        <v/>
      </c>
      <c r="R16" s="51" t="e">
        <f>+COUNTIF(#REF!,[1]ESCALAS!C16)</f>
        <v>#REF!</v>
      </c>
    </row>
    <row r="17" spans="1:18" x14ac:dyDescent="0.35">
      <c r="A17" s="36" t="s">
        <v>60</v>
      </c>
      <c r="B17" s="36">
        <v>72</v>
      </c>
      <c r="C17" s="36">
        <v>3216</v>
      </c>
      <c r="D17" s="37" t="s">
        <v>89</v>
      </c>
      <c r="E17" s="38" t="s">
        <v>62</v>
      </c>
      <c r="F17" s="39">
        <v>380316</v>
      </c>
      <c r="G17" s="40" t="s">
        <v>67</v>
      </c>
      <c r="H17" s="41">
        <v>299950</v>
      </c>
      <c r="I17" s="42" t="s">
        <v>68</v>
      </c>
      <c r="J17" s="43">
        <v>307450</v>
      </c>
      <c r="K17" s="44" t="s">
        <v>69</v>
      </c>
      <c r="L17" s="45">
        <v>315950</v>
      </c>
      <c r="M17" s="46">
        <f t="shared" si="0"/>
        <v>7619</v>
      </c>
      <c r="N17" s="47">
        <v>6859</v>
      </c>
      <c r="O17" s="48"/>
      <c r="P17" s="49">
        <f t="shared" si="1"/>
        <v>0</v>
      </c>
      <c r="Q17" s="50" t="str">
        <f t="shared" si="2"/>
        <v/>
      </c>
      <c r="R17" s="51" t="e">
        <f>+COUNTIF(#REF!,[1]ESCALAS!C17)</f>
        <v>#REF!</v>
      </c>
    </row>
    <row r="18" spans="1:18" x14ac:dyDescent="0.35">
      <c r="A18" s="36" t="s">
        <v>73</v>
      </c>
      <c r="B18" s="36">
        <v>600</v>
      </c>
      <c r="C18" s="36">
        <v>3646</v>
      </c>
      <c r="D18" s="37" t="s">
        <v>90</v>
      </c>
      <c r="E18" s="38" t="s">
        <v>62</v>
      </c>
      <c r="F18" s="39">
        <v>1482750</v>
      </c>
      <c r="G18" s="40" t="s">
        <v>63</v>
      </c>
      <c r="H18" s="41">
        <v>1178700</v>
      </c>
      <c r="I18" s="42" t="s">
        <v>86</v>
      </c>
      <c r="J18" s="43">
        <v>1186200</v>
      </c>
      <c r="K18" s="44" t="s">
        <v>65</v>
      </c>
      <c r="L18" s="45">
        <f>7500+J18</f>
        <v>1193700</v>
      </c>
      <c r="M18" s="46">
        <f t="shared" si="0"/>
        <v>22867</v>
      </c>
      <c r="N18" s="47">
        <v>22867</v>
      </c>
      <c r="O18" s="48"/>
      <c r="P18" s="49">
        <f t="shared" si="1"/>
        <v>0</v>
      </c>
      <c r="Q18" s="50" t="str">
        <f t="shared" si="2"/>
        <v/>
      </c>
      <c r="R18" s="51" t="e">
        <f>+COUNTIF(#REF!,[1]ESCALAS!C18)</f>
        <v>#REF!</v>
      </c>
    </row>
    <row r="19" spans="1:18" x14ac:dyDescent="0.35">
      <c r="A19" s="36" t="s">
        <v>73</v>
      </c>
      <c r="B19" s="36">
        <v>1111</v>
      </c>
      <c r="C19" s="36">
        <v>4502</v>
      </c>
      <c r="D19" s="37" t="s">
        <v>91</v>
      </c>
      <c r="E19" s="38" t="s">
        <v>62</v>
      </c>
      <c r="F19" s="39">
        <v>2014672</v>
      </c>
      <c r="G19" s="40" t="s">
        <v>92</v>
      </c>
      <c r="H19" s="41">
        <v>1161098</v>
      </c>
      <c r="I19" s="42" t="s">
        <v>93</v>
      </c>
      <c r="J19" s="43">
        <v>1178230</v>
      </c>
      <c r="K19" s="44"/>
      <c r="L19" s="45"/>
      <c r="M19" s="46">
        <f t="shared" si="0"/>
        <v>22525</v>
      </c>
      <c r="N19" s="47">
        <v>63860</v>
      </c>
      <c r="O19" s="48">
        <v>5.5E-2</v>
      </c>
      <c r="P19" s="49">
        <f t="shared" si="1"/>
        <v>63860</v>
      </c>
      <c r="Q19" s="50" t="str">
        <f t="shared" si="2"/>
        <v>DEPENDE LA ZONA</v>
      </c>
      <c r="R19" s="51" t="e">
        <f>+COUNTIF(#REF!,[1]ESCALAS!C19)</f>
        <v>#REF!</v>
      </c>
    </row>
    <row r="20" spans="1:18" x14ac:dyDescent="0.35">
      <c r="A20" s="36" t="s">
        <v>73</v>
      </c>
      <c r="B20" s="36">
        <v>1111</v>
      </c>
      <c r="C20" s="36">
        <v>5063</v>
      </c>
      <c r="D20" s="37" t="s">
        <v>94</v>
      </c>
      <c r="E20" s="38" t="s">
        <v>62</v>
      </c>
      <c r="F20" s="39">
        <v>2275305</v>
      </c>
      <c r="G20" s="40" t="s">
        <v>92</v>
      </c>
      <c r="H20" s="41">
        <v>1268752</v>
      </c>
      <c r="I20" s="42" t="s">
        <v>93</v>
      </c>
      <c r="J20" s="43">
        <v>1287472</v>
      </c>
      <c r="K20" s="44"/>
      <c r="L20" s="45"/>
      <c r="M20" s="46">
        <f t="shared" si="0"/>
        <v>24614</v>
      </c>
      <c r="N20" s="47">
        <v>69781</v>
      </c>
      <c r="O20" s="48">
        <v>5.5E-2</v>
      </c>
      <c r="P20" s="49">
        <f t="shared" si="1"/>
        <v>69781</v>
      </c>
      <c r="Q20" s="50" t="str">
        <f t="shared" si="2"/>
        <v>DEPENDE LA ZONA</v>
      </c>
      <c r="R20" s="51" t="e">
        <f>+COUNTIF(#REF!,[1]ESCALAS!C20)</f>
        <v>#REF!</v>
      </c>
    </row>
    <row r="21" spans="1:18" x14ac:dyDescent="0.35">
      <c r="A21" s="36" t="s">
        <v>73</v>
      </c>
      <c r="B21" s="36">
        <v>1111</v>
      </c>
      <c r="C21" s="36">
        <v>4932</v>
      </c>
      <c r="D21" s="52" t="s">
        <v>95</v>
      </c>
      <c r="E21" s="38"/>
      <c r="F21" s="53"/>
      <c r="G21" s="40"/>
      <c r="H21" s="41">
        <v>1621900</v>
      </c>
      <c r="I21" s="42"/>
      <c r="J21" s="43">
        <v>1629400</v>
      </c>
      <c r="K21" s="44"/>
      <c r="L21" s="45"/>
      <c r="M21" s="46">
        <f t="shared" si="0"/>
        <v>31465</v>
      </c>
      <c r="N21" s="47">
        <v>31392</v>
      </c>
      <c r="O21" s="54"/>
      <c r="P21" s="49">
        <f t="shared" si="1"/>
        <v>0</v>
      </c>
      <c r="Q21" s="50" t="str">
        <f t="shared" si="2"/>
        <v/>
      </c>
      <c r="R21" s="51" t="e">
        <f>+COUNTIF(#REF!,[1]ESCALAS!C21)</f>
        <v>#REF!</v>
      </c>
    </row>
    <row r="22" spans="1:18" x14ac:dyDescent="0.35">
      <c r="A22" s="36" t="s">
        <v>73</v>
      </c>
      <c r="B22" s="36">
        <v>1112</v>
      </c>
      <c r="C22" s="36"/>
      <c r="D22" s="37" t="s">
        <v>96</v>
      </c>
      <c r="E22" s="38" t="s">
        <v>97</v>
      </c>
      <c r="F22" s="39">
        <v>2768950</v>
      </c>
      <c r="G22" s="40" t="s">
        <v>77</v>
      </c>
      <c r="H22" s="41">
        <v>1694800</v>
      </c>
      <c r="I22" s="42" t="s">
        <v>78</v>
      </c>
      <c r="J22" s="43">
        <v>1702300</v>
      </c>
      <c r="K22" s="44" t="s">
        <v>65</v>
      </c>
      <c r="L22" s="45">
        <v>1709800</v>
      </c>
      <c r="M22" s="46">
        <f t="shared" si="0"/>
        <v>32879</v>
      </c>
      <c r="N22" s="47">
        <v>32806</v>
      </c>
      <c r="O22" s="48"/>
      <c r="P22" s="49">
        <f t="shared" si="1"/>
        <v>0</v>
      </c>
      <c r="Q22" s="50" t="str">
        <f t="shared" si="2"/>
        <v/>
      </c>
      <c r="R22" s="51" t="e">
        <f>+COUNTIF(#REF!,[1]ESCALAS!C22)</f>
        <v>#REF!</v>
      </c>
    </row>
    <row r="23" spans="1:18" x14ac:dyDescent="0.35">
      <c r="A23" s="36" t="s">
        <v>73</v>
      </c>
      <c r="B23" s="36">
        <v>1111</v>
      </c>
      <c r="C23" s="36">
        <v>4927</v>
      </c>
      <c r="D23" s="37" t="s">
        <v>98</v>
      </c>
      <c r="E23" s="38"/>
      <c r="F23" s="39"/>
      <c r="G23" s="40" t="s">
        <v>99</v>
      </c>
      <c r="H23" s="41">
        <v>1306807</v>
      </c>
      <c r="I23" s="42" t="s">
        <v>100</v>
      </c>
      <c r="J23" s="43">
        <v>1326089</v>
      </c>
      <c r="K23" s="44"/>
      <c r="L23" s="45"/>
      <c r="M23" s="46">
        <f t="shared" si="0"/>
        <v>25352</v>
      </c>
      <c r="N23" s="47">
        <v>71874</v>
      </c>
      <c r="O23" s="48">
        <v>5.5E-2</v>
      </c>
      <c r="P23" s="49">
        <f t="shared" si="1"/>
        <v>71874</v>
      </c>
      <c r="Q23" s="50" t="str">
        <f t="shared" si="2"/>
        <v>DEPENDE LA ZONA</v>
      </c>
      <c r="R23" s="51" t="e">
        <f>+COUNTIF(#REF!,[1]ESCALAS!C23)</f>
        <v>#REF!</v>
      </c>
    </row>
    <row r="24" spans="1:18" x14ac:dyDescent="0.35">
      <c r="A24" s="36" t="s">
        <v>73</v>
      </c>
      <c r="B24" s="36">
        <v>1111</v>
      </c>
      <c r="C24" s="36">
        <v>5020</v>
      </c>
      <c r="D24" s="52" t="s">
        <v>101</v>
      </c>
      <c r="E24" s="38"/>
      <c r="F24" s="53"/>
      <c r="G24" s="40"/>
      <c r="H24" s="41">
        <v>1694800</v>
      </c>
      <c r="I24" s="42"/>
      <c r="J24" s="43">
        <v>1709800</v>
      </c>
      <c r="K24" s="44"/>
      <c r="L24" s="45"/>
      <c r="M24" s="46">
        <f t="shared" si="0"/>
        <v>32879</v>
      </c>
      <c r="N24" s="47">
        <v>32806</v>
      </c>
      <c r="O24" s="54"/>
      <c r="P24" s="49">
        <f t="shared" si="1"/>
        <v>0</v>
      </c>
      <c r="Q24" s="50" t="str">
        <f t="shared" si="2"/>
        <v/>
      </c>
      <c r="R24" s="51" t="e">
        <f>+COUNTIF(#REF!,[1]ESCALAS!C24)</f>
        <v>#REF!</v>
      </c>
    </row>
    <row r="25" spans="1:18" x14ac:dyDescent="0.35">
      <c r="A25" s="36" t="s">
        <v>73</v>
      </c>
      <c r="B25" s="36">
        <v>1111</v>
      </c>
      <c r="C25" s="36">
        <v>5521</v>
      </c>
      <c r="D25" s="37" t="s">
        <v>102</v>
      </c>
      <c r="E25" s="38" t="s">
        <v>62</v>
      </c>
      <c r="F25" s="39">
        <v>997355</v>
      </c>
      <c r="G25" s="40" t="s">
        <v>92</v>
      </c>
      <c r="H25" s="41">
        <v>693646</v>
      </c>
      <c r="I25" s="42" t="s">
        <v>93</v>
      </c>
      <c r="J25" s="43">
        <v>703881</v>
      </c>
      <c r="K25" s="44"/>
      <c r="L25" s="45"/>
      <c r="M25" s="46">
        <f t="shared" si="0"/>
        <v>13457</v>
      </c>
      <c r="N25" s="47">
        <v>24278</v>
      </c>
      <c r="O25" s="48">
        <v>3.5000000000000003E-2</v>
      </c>
      <c r="P25" s="49">
        <f t="shared" si="1"/>
        <v>27919</v>
      </c>
      <c r="Q25" s="50" t="str">
        <f t="shared" si="2"/>
        <v>DEPENDE LA ZONA</v>
      </c>
      <c r="R25" s="51" t="e">
        <f>+COUNTIF(#REF!,[1]ESCALAS!C25)</f>
        <v>#REF!</v>
      </c>
    </row>
    <row r="26" spans="1:18" x14ac:dyDescent="0.35">
      <c r="A26" s="36" t="s">
        <v>73</v>
      </c>
      <c r="B26" s="36">
        <v>1111</v>
      </c>
      <c r="C26" s="36">
        <v>5518</v>
      </c>
      <c r="D26" s="37" t="s">
        <v>103</v>
      </c>
      <c r="E26" s="38"/>
      <c r="F26" s="39"/>
      <c r="G26" s="40"/>
      <c r="H26" s="41">
        <v>501500</v>
      </c>
      <c r="I26" s="42"/>
      <c r="J26" s="43">
        <v>509000</v>
      </c>
      <c r="K26" s="44"/>
      <c r="L26" s="45"/>
      <c r="M26" s="46">
        <f t="shared" si="0"/>
        <v>9729</v>
      </c>
      <c r="N26" s="47">
        <v>17552.5</v>
      </c>
      <c r="O26" s="48">
        <v>3.5000000000000003E-2</v>
      </c>
      <c r="P26" s="49">
        <f t="shared" si="1"/>
        <v>20185</v>
      </c>
      <c r="Q26" s="50" t="str">
        <f t="shared" si="2"/>
        <v>DEPENDE LA ZONA</v>
      </c>
      <c r="R26" s="51" t="e">
        <f>+COUNTIF(#REF!,[1]ESCALAS!C26)</f>
        <v>#REF!</v>
      </c>
    </row>
    <row r="27" spans="1:18" x14ac:dyDescent="0.35">
      <c r="A27" s="36" t="s">
        <v>73</v>
      </c>
      <c r="B27" s="36">
        <v>1111</v>
      </c>
      <c r="C27" s="36">
        <v>5526</v>
      </c>
      <c r="D27" s="37" t="s">
        <v>104</v>
      </c>
      <c r="E27" s="38" t="s">
        <v>62</v>
      </c>
      <c r="F27" s="39">
        <v>1023086</v>
      </c>
      <c r="G27" s="40" t="s">
        <v>92</v>
      </c>
      <c r="H27" s="41">
        <v>711542</v>
      </c>
      <c r="I27" s="42" t="s">
        <v>93</v>
      </c>
      <c r="J27" s="43">
        <v>722041</v>
      </c>
      <c r="K27" s="44"/>
      <c r="L27" s="45"/>
      <c r="M27" s="46">
        <f t="shared" si="0"/>
        <v>13804</v>
      </c>
      <c r="N27" s="47">
        <v>24904.000000000004</v>
      </c>
      <c r="O27" s="48">
        <v>3.5000000000000003E-2</v>
      </c>
      <c r="P27" s="49">
        <f t="shared" si="1"/>
        <v>28640</v>
      </c>
      <c r="Q27" s="50" t="str">
        <f t="shared" si="2"/>
        <v>DEPENDE LA ZONA</v>
      </c>
      <c r="R27" s="51" t="e">
        <f>+COUNTIF(#REF!,[1]ESCALAS!C27)</f>
        <v>#REF!</v>
      </c>
    </row>
    <row r="28" spans="1:18" x14ac:dyDescent="0.35">
      <c r="A28" s="36" t="s">
        <v>73</v>
      </c>
      <c r="B28" s="36">
        <v>1111</v>
      </c>
      <c r="C28" s="36">
        <v>5536</v>
      </c>
      <c r="D28" s="37" t="s">
        <v>105</v>
      </c>
      <c r="E28" s="38" t="s">
        <v>62</v>
      </c>
      <c r="F28" s="39">
        <v>1105931</v>
      </c>
      <c r="G28" s="40" t="s">
        <v>92</v>
      </c>
      <c r="H28" s="41">
        <v>748949</v>
      </c>
      <c r="I28" s="42" t="s">
        <v>93</v>
      </c>
      <c r="J28" s="43">
        <v>760000</v>
      </c>
      <c r="K28" s="44"/>
      <c r="L28" s="45"/>
      <c r="M28" s="46">
        <f t="shared" si="0"/>
        <v>14530</v>
      </c>
      <c r="N28" s="47">
        <v>26924</v>
      </c>
      <c r="O28" s="48">
        <v>3.5000000000000003E-2</v>
      </c>
      <c r="P28" s="49">
        <f t="shared" si="1"/>
        <v>30145</v>
      </c>
      <c r="Q28" s="50" t="str">
        <f t="shared" si="2"/>
        <v>DEPENDE LA ZONA</v>
      </c>
      <c r="R28" s="51" t="e">
        <f>+COUNTIF(#REF!,[1]ESCALAS!C28)</f>
        <v>#REF!</v>
      </c>
    </row>
    <row r="29" spans="1:18" x14ac:dyDescent="0.35">
      <c r="A29" s="36" t="s">
        <v>73</v>
      </c>
      <c r="B29" s="36">
        <v>1111</v>
      </c>
      <c r="C29" s="36">
        <v>5537</v>
      </c>
      <c r="D29" s="37" t="s">
        <v>106</v>
      </c>
      <c r="E29" s="38" t="s">
        <v>62</v>
      </c>
      <c r="F29" s="39">
        <v>1165752</v>
      </c>
      <c r="G29" s="40" t="s">
        <v>92</v>
      </c>
      <c r="H29" s="41">
        <v>769247</v>
      </c>
      <c r="I29" s="42" t="s">
        <v>93</v>
      </c>
      <c r="J29" s="43">
        <v>780598</v>
      </c>
      <c r="K29" s="44"/>
      <c r="L29" s="45"/>
      <c r="M29" s="46">
        <f t="shared" si="0"/>
        <v>14923</v>
      </c>
      <c r="N29" s="47">
        <v>26924</v>
      </c>
      <c r="O29" s="48">
        <v>3.5000000000000003E-2</v>
      </c>
      <c r="P29" s="49">
        <f t="shared" si="1"/>
        <v>30962</v>
      </c>
      <c r="Q29" s="50" t="str">
        <f t="shared" si="2"/>
        <v>DEPENDE LA ZONA</v>
      </c>
      <c r="R29" s="51" t="e">
        <f>+COUNTIF(#REF!,[1]ESCALAS!C29)</f>
        <v>#REF!</v>
      </c>
    </row>
    <row r="30" spans="1:18" x14ac:dyDescent="0.35">
      <c r="A30" s="36" t="s">
        <v>73</v>
      </c>
      <c r="B30" s="36">
        <v>1111</v>
      </c>
      <c r="C30" s="36">
        <v>5538</v>
      </c>
      <c r="D30" s="52" t="s">
        <v>107</v>
      </c>
      <c r="E30" s="38" t="s">
        <v>62</v>
      </c>
      <c r="F30" s="53">
        <v>1231822</v>
      </c>
      <c r="G30" s="40" t="s">
        <v>92</v>
      </c>
      <c r="H30" s="41">
        <v>792554</v>
      </c>
      <c r="I30" s="42" t="s">
        <v>93</v>
      </c>
      <c r="J30" s="43">
        <v>804248</v>
      </c>
      <c r="K30" s="44"/>
      <c r="L30" s="45"/>
      <c r="M30" s="46">
        <f t="shared" si="0"/>
        <v>15376</v>
      </c>
      <c r="N30" s="47">
        <f>+H30*5.5%</f>
        <v>43590.47</v>
      </c>
      <c r="O30" s="48">
        <v>3.5000000000000003E-2</v>
      </c>
      <c r="P30" s="49">
        <f t="shared" si="1"/>
        <v>31900</v>
      </c>
      <c r="Q30" s="50" t="str">
        <f t="shared" si="2"/>
        <v>DEPENDE LA ZONA</v>
      </c>
      <c r="R30" s="51" t="e">
        <f>+COUNTIF(#REF!,[1]ESCALAS!C30)</f>
        <v>#REF!</v>
      </c>
    </row>
    <row r="31" spans="1:18" x14ac:dyDescent="0.35">
      <c r="A31" s="36" t="s">
        <v>73</v>
      </c>
      <c r="B31" s="36">
        <v>1111</v>
      </c>
      <c r="C31" s="36">
        <v>5540</v>
      </c>
      <c r="D31" s="37" t="s">
        <v>108</v>
      </c>
      <c r="E31" s="38" t="s">
        <v>62</v>
      </c>
      <c r="F31" s="39">
        <v>1256515</v>
      </c>
      <c r="G31" s="40" t="s">
        <v>92</v>
      </c>
      <c r="H31" s="41">
        <v>818659</v>
      </c>
      <c r="I31" s="42" t="s">
        <v>93</v>
      </c>
      <c r="J31" s="43">
        <v>830739</v>
      </c>
      <c r="K31" s="44"/>
      <c r="L31" s="45"/>
      <c r="M31" s="46">
        <f t="shared" si="0"/>
        <v>15882</v>
      </c>
      <c r="N31" s="47">
        <v>28653</v>
      </c>
      <c r="O31" s="48">
        <v>3.5000000000000003E-2</v>
      </c>
      <c r="P31" s="49">
        <f t="shared" si="1"/>
        <v>32951</v>
      </c>
      <c r="Q31" s="50" t="str">
        <f t="shared" si="2"/>
        <v>DEPENDE LA ZONA</v>
      </c>
      <c r="R31" s="51" t="e">
        <f>+COUNTIF(#REF!,[1]ESCALAS!C31)</f>
        <v>#REF!</v>
      </c>
    </row>
    <row r="32" spans="1:18" x14ac:dyDescent="0.35">
      <c r="A32" s="36" t="s">
        <v>73</v>
      </c>
      <c r="B32" s="36">
        <v>635</v>
      </c>
      <c r="C32" s="36">
        <v>5616</v>
      </c>
      <c r="D32" s="37" t="s">
        <v>109</v>
      </c>
      <c r="E32" s="38" t="s">
        <v>62</v>
      </c>
      <c r="F32" s="39">
        <v>703089</v>
      </c>
      <c r="G32" s="40" t="s">
        <v>67</v>
      </c>
      <c r="H32" s="41">
        <v>610150</v>
      </c>
      <c r="I32" s="42" t="s">
        <v>68</v>
      </c>
      <c r="J32" s="43">
        <v>617650</v>
      </c>
      <c r="K32" s="44" t="s">
        <v>69</v>
      </c>
      <c r="L32" s="45">
        <v>625400</v>
      </c>
      <c r="M32" s="46">
        <f t="shared" si="0"/>
        <v>11837</v>
      </c>
      <c r="N32" s="47">
        <v>11764</v>
      </c>
      <c r="O32" s="48"/>
      <c r="P32" s="49">
        <f t="shared" si="1"/>
        <v>0</v>
      </c>
      <c r="Q32" s="50" t="str">
        <f t="shared" si="2"/>
        <v/>
      </c>
      <c r="R32" s="51" t="e">
        <f>+COUNTIF(#REF!,[1]ESCALAS!C32)</f>
        <v>#REF!</v>
      </c>
    </row>
    <row r="33" spans="1:18" x14ac:dyDescent="0.35">
      <c r="A33" s="36" t="s">
        <v>73</v>
      </c>
      <c r="B33" s="36">
        <v>1111</v>
      </c>
      <c r="C33" s="36">
        <v>5838</v>
      </c>
      <c r="D33" s="37" t="s">
        <v>110</v>
      </c>
      <c r="E33" s="38" t="s">
        <v>62</v>
      </c>
      <c r="F33" s="39">
        <v>1134727</v>
      </c>
      <c r="G33" s="40" t="s">
        <v>92</v>
      </c>
      <c r="H33" s="41">
        <v>831268</v>
      </c>
      <c r="I33" s="42" t="s">
        <v>93</v>
      </c>
      <c r="J33" s="43">
        <v>843534</v>
      </c>
      <c r="K33" s="44"/>
      <c r="L33" s="45"/>
      <c r="M33" s="46">
        <f t="shared" si="0"/>
        <v>16127</v>
      </c>
      <c r="N33" s="47">
        <v>45720</v>
      </c>
      <c r="O33" s="48">
        <v>5.5E-2</v>
      </c>
      <c r="P33" s="49">
        <f t="shared" si="1"/>
        <v>45720</v>
      </c>
      <c r="Q33" s="50" t="str">
        <f t="shared" si="2"/>
        <v>DEPENDE LA ZONA</v>
      </c>
      <c r="R33" s="51" t="e">
        <f>+COUNTIF(#REF!,[1]ESCALAS!C33)</f>
        <v>#REF!</v>
      </c>
    </row>
    <row r="34" spans="1:18" x14ac:dyDescent="0.35">
      <c r="A34" s="36" t="s">
        <v>73</v>
      </c>
      <c r="B34" s="36">
        <v>1111</v>
      </c>
      <c r="C34" s="36">
        <v>5840</v>
      </c>
      <c r="D34" s="37" t="s">
        <v>111</v>
      </c>
      <c r="E34" s="38" t="s">
        <v>62</v>
      </c>
      <c r="F34" s="39">
        <v>1291223</v>
      </c>
      <c r="G34" s="40" t="s">
        <v>92</v>
      </c>
      <c r="H34" s="41">
        <v>932658</v>
      </c>
      <c r="I34" s="42" t="s">
        <v>93</v>
      </c>
      <c r="J34" s="43">
        <v>946419</v>
      </c>
      <c r="K34" s="44"/>
      <c r="L34" s="45"/>
      <c r="M34" s="46">
        <f t="shared" si="0"/>
        <v>18094</v>
      </c>
      <c r="N34" s="47">
        <v>51296</v>
      </c>
      <c r="O34" s="48">
        <v>5.5E-2</v>
      </c>
      <c r="P34" s="49">
        <f t="shared" si="1"/>
        <v>51296</v>
      </c>
      <c r="Q34" s="50" t="str">
        <f t="shared" si="2"/>
        <v>DEPENDE LA ZONA</v>
      </c>
      <c r="R34" s="51" t="e">
        <f>+COUNTIF(#REF!,[1]ESCALAS!C34)</f>
        <v>#REF!</v>
      </c>
    </row>
    <row r="35" spans="1:18" x14ac:dyDescent="0.35">
      <c r="A35" s="36" t="s">
        <v>73</v>
      </c>
      <c r="B35" s="36">
        <v>1111</v>
      </c>
      <c r="C35" s="36">
        <v>5848</v>
      </c>
      <c r="D35" s="37" t="s">
        <v>112</v>
      </c>
      <c r="E35" s="38" t="s">
        <v>62</v>
      </c>
      <c r="F35" s="39">
        <v>1335636</v>
      </c>
      <c r="G35" s="40" t="s">
        <v>92</v>
      </c>
      <c r="H35" s="41">
        <v>951406</v>
      </c>
      <c r="I35" s="42" t="s">
        <v>93</v>
      </c>
      <c r="J35" s="43">
        <v>965444</v>
      </c>
      <c r="K35" s="44"/>
      <c r="L35" s="45"/>
      <c r="M35" s="46">
        <f t="shared" si="0"/>
        <v>18457</v>
      </c>
      <c r="N35" s="47">
        <v>52327</v>
      </c>
      <c r="O35" s="48">
        <v>5.5E-2</v>
      </c>
      <c r="P35" s="49">
        <f t="shared" si="1"/>
        <v>52327</v>
      </c>
      <c r="Q35" s="50" t="str">
        <f t="shared" si="2"/>
        <v>DEPENDE LA ZONA</v>
      </c>
      <c r="R35" s="51" t="e">
        <f>+COUNTIF(#REF!,[1]ESCALAS!C35)</f>
        <v>#REF!</v>
      </c>
    </row>
    <row r="36" spans="1:18" x14ac:dyDescent="0.35">
      <c r="A36" s="36" t="s">
        <v>73</v>
      </c>
      <c r="B36" s="36">
        <v>1111</v>
      </c>
      <c r="C36" s="36">
        <v>5863</v>
      </c>
      <c r="D36" s="37" t="s">
        <v>113</v>
      </c>
      <c r="E36" s="38" t="s">
        <v>62</v>
      </c>
      <c r="F36" s="39">
        <v>1560334</v>
      </c>
      <c r="G36" s="40" t="s">
        <v>92</v>
      </c>
      <c r="H36" s="41">
        <v>1039630</v>
      </c>
      <c r="I36" s="42" t="s">
        <v>93</v>
      </c>
      <c r="J36" s="43">
        <v>1054970</v>
      </c>
      <c r="K36" s="44"/>
      <c r="L36" s="45"/>
      <c r="M36" s="46">
        <f t="shared" si="0"/>
        <v>20169</v>
      </c>
      <c r="N36" s="47">
        <v>57179.449149897606</v>
      </c>
      <c r="O36" s="48">
        <v>5.5E-2</v>
      </c>
      <c r="P36" s="49">
        <f t="shared" si="1"/>
        <v>57180</v>
      </c>
      <c r="Q36" s="50" t="str">
        <f t="shared" si="2"/>
        <v>DEPENDE LA ZONA</v>
      </c>
      <c r="R36" s="51" t="e">
        <f>+COUNTIF(#REF!,[1]ESCALAS!C36)</f>
        <v>#REF!</v>
      </c>
    </row>
    <row r="37" spans="1:18" x14ac:dyDescent="0.35">
      <c r="A37" s="36" t="s">
        <v>73</v>
      </c>
      <c r="B37" s="36">
        <v>1111</v>
      </c>
      <c r="C37" s="36">
        <v>5868</v>
      </c>
      <c r="D37" s="37" t="s">
        <v>114</v>
      </c>
      <c r="E37" s="38" t="s">
        <v>62</v>
      </c>
      <c r="F37" s="39">
        <v>1627948</v>
      </c>
      <c r="G37" s="40" t="s">
        <v>92</v>
      </c>
      <c r="H37" s="41">
        <v>1070839</v>
      </c>
      <c r="I37" s="42" t="s">
        <v>93</v>
      </c>
      <c r="J37" s="43">
        <v>1086639</v>
      </c>
      <c r="K37" s="44"/>
      <c r="L37" s="45"/>
      <c r="M37" s="46">
        <f t="shared" si="0"/>
        <v>20774</v>
      </c>
      <c r="N37" s="47">
        <v>58896</v>
      </c>
      <c r="O37" s="48">
        <v>5.5E-2</v>
      </c>
      <c r="P37" s="49">
        <f t="shared" si="1"/>
        <v>58896</v>
      </c>
      <c r="Q37" s="50" t="str">
        <f t="shared" si="2"/>
        <v>DEPENDE LA ZONA</v>
      </c>
      <c r="R37" s="51" t="e">
        <f>+COUNTIF(#REF!,[1]ESCALAS!C37)</f>
        <v>#REF!</v>
      </c>
    </row>
    <row r="38" spans="1:18" x14ac:dyDescent="0.35">
      <c r="A38" s="36" t="s">
        <v>73</v>
      </c>
      <c r="B38" s="36">
        <v>707</v>
      </c>
      <c r="C38" s="36">
        <v>5985</v>
      </c>
      <c r="D38" s="37" t="s">
        <v>115</v>
      </c>
      <c r="E38" s="38" t="s">
        <v>62</v>
      </c>
      <c r="F38" s="39">
        <v>1665686</v>
      </c>
      <c r="G38" s="40" t="s">
        <v>67</v>
      </c>
      <c r="H38" s="41">
        <v>1178700</v>
      </c>
      <c r="I38" s="42" t="s">
        <v>68</v>
      </c>
      <c r="J38" s="43">
        <v>1186200</v>
      </c>
      <c r="K38" s="44" t="s">
        <v>69</v>
      </c>
      <c r="L38" s="45">
        <v>1193700</v>
      </c>
      <c r="M38" s="46">
        <f t="shared" si="0"/>
        <v>22867</v>
      </c>
      <c r="N38" s="47">
        <v>22794</v>
      </c>
      <c r="O38" s="48"/>
      <c r="P38" s="49">
        <f t="shared" si="1"/>
        <v>0</v>
      </c>
      <c r="Q38" s="50" t="str">
        <f t="shared" si="2"/>
        <v/>
      </c>
      <c r="R38" s="51" t="e">
        <f>+COUNTIF(#REF!,[1]ESCALAS!C38)</f>
        <v>#REF!</v>
      </c>
    </row>
    <row r="39" spans="1:18" x14ac:dyDescent="0.35">
      <c r="A39" s="36" t="s">
        <v>73</v>
      </c>
      <c r="B39" s="36">
        <v>737</v>
      </c>
      <c r="C39" s="36">
        <v>5986</v>
      </c>
      <c r="D39" s="37" t="s">
        <v>116</v>
      </c>
      <c r="E39" s="38" t="s">
        <v>62</v>
      </c>
      <c r="F39" s="39">
        <v>1900653</v>
      </c>
      <c r="G39" s="40" t="s">
        <v>67</v>
      </c>
      <c r="H39" s="41">
        <v>1309750</v>
      </c>
      <c r="I39" s="42" t="s">
        <v>68</v>
      </c>
      <c r="J39" s="43">
        <v>1317250</v>
      </c>
      <c r="K39" s="44" t="s">
        <v>69</v>
      </c>
      <c r="L39" s="45">
        <v>1324750</v>
      </c>
      <c r="M39" s="46">
        <f t="shared" si="0"/>
        <v>25409</v>
      </c>
      <c r="N39" s="47">
        <v>25336</v>
      </c>
      <c r="O39" s="48"/>
      <c r="P39" s="49">
        <f t="shared" si="1"/>
        <v>0</v>
      </c>
      <c r="Q39" s="50" t="str">
        <f t="shared" si="2"/>
        <v/>
      </c>
      <c r="R39" s="51" t="e">
        <f>+COUNTIF(#REF!,[1]ESCALAS!C39)</f>
        <v>#REF!</v>
      </c>
    </row>
    <row r="40" spans="1:18" x14ac:dyDescent="0.35">
      <c r="A40" s="36" t="s">
        <v>60</v>
      </c>
      <c r="B40" s="36">
        <v>65</v>
      </c>
      <c r="C40" s="36">
        <v>6590</v>
      </c>
      <c r="D40" s="37" t="s">
        <v>117</v>
      </c>
      <c r="E40" s="38" t="s">
        <v>62</v>
      </c>
      <c r="F40" s="39">
        <v>407815</v>
      </c>
      <c r="G40" s="40" t="s">
        <v>67</v>
      </c>
      <c r="H40" s="41">
        <v>296800</v>
      </c>
      <c r="I40" s="42" t="s">
        <v>68</v>
      </c>
      <c r="J40" s="43">
        <v>304300</v>
      </c>
      <c r="K40" s="44" t="s">
        <v>69</v>
      </c>
      <c r="L40" s="45">
        <v>312800</v>
      </c>
      <c r="M40" s="46">
        <f t="shared" si="0"/>
        <v>7539</v>
      </c>
      <c r="N40" s="47">
        <v>6859</v>
      </c>
      <c r="O40" s="48"/>
      <c r="P40" s="49">
        <f t="shared" si="1"/>
        <v>0</v>
      </c>
      <c r="Q40" s="50" t="str">
        <f t="shared" si="2"/>
        <v/>
      </c>
      <c r="R40" s="51" t="e">
        <f>+COUNTIF(#REF!,[1]ESCALAS!C40)</f>
        <v>#REF!</v>
      </c>
    </row>
    <row r="41" spans="1:18" x14ac:dyDescent="0.35">
      <c r="A41" s="36" t="s">
        <v>60</v>
      </c>
      <c r="B41" s="36">
        <v>124</v>
      </c>
      <c r="C41" s="36">
        <v>6591</v>
      </c>
      <c r="D41" s="56" t="s">
        <v>118</v>
      </c>
      <c r="E41" s="38" t="s">
        <v>62</v>
      </c>
      <c r="F41" s="57">
        <v>417053</v>
      </c>
      <c r="G41" s="40" t="s">
        <v>67</v>
      </c>
      <c r="H41" s="41">
        <v>322500</v>
      </c>
      <c r="I41" s="42" t="s">
        <v>68</v>
      </c>
      <c r="J41" s="43">
        <v>330000</v>
      </c>
      <c r="K41" s="44" t="s">
        <v>69</v>
      </c>
      <c r="L41" s="45">
        <v>338500</v>
      </c>
      <c r="M41" s="46">
        <f t="shared" si="0"/>
        <v>8192</v>
      </c>
      <c r="N41" s="47">
        <v>6859</v>
      </c>
      <c r="O41" s="48"/>
      <c r="P41" s="49">
        <f t="shared" si="1"/>
        <v>0</v>
      </c>
      <c r="Q41" s="50" t="str">
        <f t="shared" si="2"/>
        <v/>
      </c>
      <c r="R41" s="51" t="e">
        <f>+COUNTIF(#REF!,[1]ESCALAS!C41)</f>
        <v>#REF!</v>
      </c>
    </row>
    <row r="42" spans="1:18" x14ac:dyDescent="0.35">
      <c r="A42" s="36" t="s">
        <v>73</v>
      </c>
      <c r="B42" s="36">
        <v>1111</v>
      </c>
      <c r="C42" s="36">
        <v>7700</v>
      </c>
      <c r="D42" s="37" t="s">
        <v>119</v>
      </c>
      <c r="E42" s="38" t="s">
        <v>62</v>
      </c>
      <c r="F42" s="39">
        <v>2185161</v>
      </c>
      <c r="G42" s="40" t="s">
        <v>92</v>
      </c>
      <c r="H42" s="41">
        <v>1231810</v>
      </c>
      <c r="I42" s="42" t="s">
        <v>93</v>
      </c>
      <c r="J42" s="43">
        <v>1249985</v>
      </c>
      <c r="K42" s="44"/>
      <c r="L42" s="45"/>
      <c r="M42" s="46">
        <f t="shared" si="0"/>
        <v>23897</v>
      </c>
      <c r="N42" s="47">
        <v>67750</v>
      </c>
      <c r="O42" s="48">
        <v>5.5E-2</v>
      </c>
      <c r="P42" s="49">
        <f t="shared" si="1"/>
        <v>67750</v>
      </c>
      <c r="Q42" s="50" t="str">
        <f t="shared" si="2"/>
        <v>DEPENDE LA ZONA</v>
      </c>
      <c r="R42" s="51" t="e">
        <f>+COUNTIF(#REF!,[1]ESCALAS!C42)</f>
        <v>#REF!</v>
      </c>
    </row>
    <row r="43" spans="1:18" x14ac:dyDescent="0.35">
      <c r="A43" s="36" t="s">
        <v>73</v>
      </c>
      <c r="B43" s="36">
        <v>1111</v>
      </c>
      <c r="C43" s="36">
        <v>9153</v>
      </c>
      <c r="D43" s="37" t="s">
        <v>120</v>
      </c>
      <c r="E43" s="38" t="s">
        <v>62</v>
      </c>
      <c r="F43" s="39">
        <v>1459068</v>
      </c>
      <c r="G43" s="40" t="s">
        <v>92</v>
      </c>
      <c r="H43" s="41">
        <v>901358</v>
      </c>
      <c r="I43" s="42" t="s">
        <v>93</v>
      </c>
      <c r="J43" s="43">
        <v>914658</v>
      </c>
      <c r="K43" s="44"/>
      <c r="L43" s="45"/>
      <c r="M43" s="46">
        <f t="shared" si="0"/>
        <v>17486</v>
      </c>
      <c r="N43" s="47">
        <v>49575</v>
      </c>
      <c r="O43" s="48">
        <v>5.5E-2</v>
      </c>
      <c r="P43" s="49">
        <f t="shared" si="1"/>
        <v>49575</v>
      </c>
      <c r="Q43" s="50" t="str">
        <f t="shared" si="2"/>
        <v>DEPENDE LA ZONA</v>
      </c>
      <c r="R43" s="51" t="e">
        <f>+COUNTIF(#REF!,[1]ESCALAS!C43)</f>
        <v>#REF!</v>
      </c>
    </row>
    <row r="44" spans="1:18" x14ac:dyDescent="0.35">
      <c r="A44" s="36" t="s">
        <v>73</v>
      </c>
      <c r="B44" s="36">
        <v>1111</v>
      </c>
      <c r="C44" s="36">
        <v>9170</v>
      </c>
      <c r="D44" s="56" t="s">
        <v>121</v>
      </c>
      <c r="E44" s="38" t="s">
        <v>62</v>
      </c>
      <c r="F44" s="57">
        <v>1695879</v>
      </c>
      <c r="G44" s="40" t="s">
        <v>92</v>
      </c>
      <c r="H44" s="41">
        <v>1011291</v>
      </c>
      <c r="I44" s="42" t="s">
        <v>93</v>
      </c>
      <c r="J44" s="43">
        <v>1026213</v>
      </c>
      <c r="K44" s="44"/>
      <c r="L44" s="45"/>
      <c r="M44" s="46">
        <f t="shared" si="0"/>
        <v>19619</v>
      </c>
      <c r="N44" s="47">
        <v>55621</v>
      </c>
      <c r="O44" s="48">
        <v>5.5E-2</v>
      </c>
      <c r="P44" s="49">
        <f t="shared" si="1"/>
        <v>55621</v>
      </c>
      <c r="Q44" s="50" t="str">
        <f t="shared" si="2"/>
        <v>DEPENDE LA ZONA</v>
      </c>
      <c r="R44" s="51" t="e">
        <f>+COUNTIF(#REF!,[1]ESCALAS!C44)</f>
        <v>#REF!</v>
      </c>
    </row>
    <row r="45" spans="1:18" x14ac:dyDescent="0.35">
      <c r="A45" s="36" t="s">
        <v>73</v>
      </c>
      <c r="B45" s="36">
        <v>1111</v>
      </c>
      <c r="C45" s="36">
        <v>9215</v>
      </c>
      <c r="D45" s="37" t="s">
        <v>122</v>
      </c>
      <c r="E45" s="38" t="s">
        <v>62</v>
      </c>
      <c r="F45" s="39">
        <v>1689931</v>
      </c>
      <c r="G45" s="40" t="s">
        <v>92</v>
      </c>
      <c r="H45" s="41">
        <v>1094432</v>
      </c>
      <c r="I45" s="42" t="s">
        <v>93</v>
      </c>
      <c r="J45" s="43">
        <v>1110580</v>
      </c>
      <c r="K45" s="44"/>
      <c r="L45" s="45"/>
      <c r="M45" s="46">
        <f>ROUND(IF(A45="profesional",H45*1.94%,IF(A45="NO PROFESIONAL",H45*2.54%,"")),0)</f>
        <v>21232</v>
      </c>
      <c r="N45" s="47">
        <v>60194</v>
      </c>
      <c r="O45" s="48">
        <v>5.5E-2</v>
      </c>
      <c r="P45" s="49">
        <f t="shared" si="1"/>
        <v>60194</v>
      </c>
      <c r="Q45" s="50" t="str">
        <f t="shared" si="2"/>
        <v>DEPENDE LA ZONA</v>
      </c>
      <c r="R45" s="51" t="e">
        <f>+COUNTIF(#REF!,[1]ESCALAS!C45)</f>
        <v>#REF!</v>
      </c>
    </row>
    <row r="46" spans="1:18" x14ac:dyDescent="0.35">
      <c r="A46" s="36" t="s">
        <v>73</v>
      </c>
      <c r="B46" s="36">
        <v>1111</v>
      </c>
      <c r="C46" s="36">
        <v>9204</v>
      </c>
      <c r="D46" s="37" t="s">
        <v>123</v>
      </c>
      <c r="E46" s="38" t="s">
        <v>62</v>
      </c>
      <c r="F46" s="39">
        <v>1689931</v>
      </c>
      <c r="G46" s="40" t="s">
        <v>92</v>
      </c>
      <c r="H46" s="41">
        <v>1031614</v>
      </c>
      <c r="I46" s="42" t="s">
        <v>93</v>
      </c>
      <c r="J46" s="43">
        <v>1046835</v>
      </c>
      <c r="K46" s="44"/>
      <c r="L46" s="45"/>
      <c r="M46" s="46">
        <f t="shared" si="0"/>
        <v>20013</v>
      </c>
      <c r="N46" s="47">
        <v>56739</v>
      </c>
      <c r="O46" s="48">
        <v>5.5E-2</v>
      </c>
      <c r="P46" s="49">
        <f t="shared" si="1"/>
        <v>56739</v>
      </c>
      <c r="Q46" s="50" t="str">
        <f t="shared" si="2"/>
        <v>DEPENDE LA ZONA</v>
      </c>
      <c r="R46" s="51" t="e">
        <f>+COUNTIF(#REF!,[1]ESCALAS!C46)</f>
        <v>#REF!</v>
      </c>
    </row>
    <row r="47" spans="1:18" x14ac:dyDescent="0.35">
      <c r="A47" s="36" t="s">
        <v>73</v>
      </c>
      <c r="B47" s="36">
        <v>1111</v>
      </c>
      <c r="C47" s="36">
        <v>9238</v>
      </c>
      <c r="D47" s="37" t="s">
        <v>124</v>
      </c>
      <c r="E47" s="38" t="s">
        <v>62</v>
      </c>
      <c r="F47" s="39">
        <v>1459068</v>
      </c>
      <c r="G47" s="40" t="s">
        <v>92</v>
      </c>
      <c r="H47" s="41">
        <v>901358</v>
      </c>
      <c r="I47" s="42" t="s">
        <v>93</v>
      </c>
      <c r="J47" s="43">
        <v>914658</v>
      </c>
      <c r="K47" s="44"/>
      <c r="L47" s="45"/>
      <c r="M47" s="46">
        <f t="shared" si="0"/>
        <v>17486</v>
      </c>
      <c r="N47" s="47">
        <v>49575</v>
      </c>
      <c r="O47" s="48">
        <v>5.5E-2</v>
      </c>
      <c r="P47" s="49">
        <f t="shared" si="1"/>
        <v>49575</v>
      </c>
      <c r="Q47" s="50" t="str">
        <f t="shared" si="2"/>
        <v>DEPENDE LA ZONA</v>
      </c>
      <c r="R47" s="51" t="e">
        <f>+COUNTIF(#REF!,[1]ESCALAS!C47)</f>
        <v>#REF!</v>
      </c>
    </row>
    <row r="48" spans="1:18" x14ac:dyDescent="0.35">
      <c r="A48" s="36" t="s">
        <v>73</v>
      </c>
      <c r="B48" s="36">
        <v>1111</v>
      </c>
      <c r="C48" s="36">
        <v>9243</v>
      </c>
      <c r="D48" s="37" t="s">
        <v>125</v>
      </c>
      <c r="E48" s="38" t="s">
        <v>62</v>
      </c>
      <c r="F48" s="39">
        <v>1715498</v>
      </c>
      <c r="G48" s="40" t="s">
        <v>92</v>
      </c>
      <c r="H48" s="41">
        <v>1011291</v>
      </c>
      <c r="I48" s="42" t="s">
        <v>93</v>
      </c>
      <c r="J48" s="43">
        <v>1026213</v>
      </c>
      <c r="K48" s="44"/>
      <c r="L48" s="45"/>
      <c r="M48" s="46">
        <f t="shared" si="0"/>
        <v>19619</v>
      </c>
      <c r="N48" s="47">
        <v>55621</v>
      </c>
      <c r="O48" s="48">
        <v>5.5E-2</v>
      </c>
      <c r="P48" s="49">
        <f t="shared" si="1"/>
        <v>55621</v>
      </c>
      <c r="Q48" s="50" t="str">
        <f t="shared" si="2"/>
        <v>DEPENDE LA ZONA</v>
      </c>
      <c r="R48" s="51" t="e">
        <f>+COUNTIF(#REF!,[1]ESCALAS!C48)</f>
        <v>#REF!</v>
      </c>
    </row>
    <row r="49" spans="1:18" x14ac:dyDescent="0.35">
      <c r="A49" s="36" t="s">
        <v>73</v>
      </c>
      <c r="B49" s="36">
        <v>1111</v>
      </c>
      <c r="C49" s="36">
        <v>9340</v>
      </c>
      <c r="D49" s="37" t="s">
        <v>126</v>
      </c>
      <c r="E49" s="38" t="s">
        <v>62</v>
      </c>
      <c r="F49" s="39">
        <v>1134727</v>
      </c>
      <c r="G49" s="40" t="s">
        <v>92</v>
      </c>
      <c r="H49" s="41">
        <v>831268</v>
      </c>
      <c r="I49" s="42" t="s">
        <v>93</v>
      </c>
      <c r="J49" s="43">
        <v>843534</v>
      </c>
      <c r="K49" s="44"/>
      <c r="L49" s="45"/>
      <c r="M49" s="46">
        <f t="shared" si="0"/>
        <v>16127</v>
      </c>
      <c r="N49" s="47">
        <v>45720</v>
      </c>
      <c r="O49" s="48">
        <v>5.5E-2</v>
      </c>
      <c r="P49" s="49">
        <f t="shared" si="1"/>
        <v>45720</v>
      </c>
      <c r="Q49" s="50" t="str">
        <f t="shared" si="2"/>
        <v>DEPENDE LA ZONA</v>
      </c>
      <c r="R49" s="51" t="e">
        <f>+COUNTIF(#REF!,[1]ESCALAS!C49)</f>
        <v>#REF!</v>
      </c>
    </row>
    <row r="50" spans="1:18" x14ac:dyDescent="0.35">
      <c r="A50" s="36" t="s">
        <v>73</v>
      </c>
      <c r="B50" s="36">
        <v>1111</v>
      </c>
      <c r="C50" s="36">
        <v>9345</v>
      </c>
      <c r="D50" s="37" t="s">
        <v>127</v>
      </c>
      <c r="E50" s="38" t="s">
        <v>62</v>
      </c>
      <c r="F50" s="39">
        <v>1291223</v>
      </c>
      <c r="G50" s="40" t="s">
        <v>92</v>
      </c>
      <c r="H50" s="41">
        <v>932658</v>
      </c>
      <c r="I50" s="42" t="s">
        <v>93</v>
      </c>
      <c r="J50" s="43">
        <v>946419</v>
      </c>
      <c r="K50" s="44"/>
      <c r="L50" s="45"/>
      <c r="M50" s="46">
        <f t="shared" si="0"/>
        <v>18094</v>
      </c>
      <c r="N50" s="47">
        <v>51296</v>
      </c>
      <c r="O50" s="48">
        <v>5.5E-2</v>
      </c>
      <c r="P50" s="49">
        <f t="shared" si="1"/>
        <v>51296</v>
      </c>
      <c r="Q50" s="50" t="str">
        <f t="shared" si="2"/>
        <v>DEPENDE LA ZONA</v>
      </c>
      <c r="R50" s="51" t="e">
        <f>+COUNTIF(#REF!,[1]ESCALAS!C50)</f>
        <v>#REF!</v>
      </c>
    </row>
    <row r="51" spans="1:18" x14ac:dyDescent="0.35">
      <c r="A51" s="36" t="s">
        <v>73</v>
      </c>
      <c r="B51" s="36">
        <v>1111</v>
      </c>
      <c r="C51" s="36">
        <v>9350</v>
      </c>
      <c r="D51" s="37" t="s">
        <v>128</v>
      </c>
      <c r="E51" s="38" t="s">
        <v>62</v>
      </c>
      <c r="F51" s="39">
        <v>1335636</v>
      </c>
      <c r="G51" s="40" t="s">
        <v>92</v>
      </c>
      <c r="H51" s="41">
        <v>951406</v>
      </c>
      <c r="I51" s="42" t="s">
        <v>93</v>
      </c>
      <c r="J51" s="43">
        <v>965444</v>
      </c>
      <c r="K51" s="44"/>
      <c r="L51" s="45"/>
      <c r="M51" s="46">
        <f t="shared" si="0"/>
        <v>18457</v>
      </c>
      <c r="N51" s="47">
        <v>52327</v>
      </c>
      <c r="O51" s="48">
        <v>5.5E-2</v>
      </c>
      <c r="P51" s="49">
        <f t="shared" si="1"/>
        <v>52327</v>
      </c>
      <c r="Q51" s="50" t="str">
        <f t="shared" si="2"/>
        <v>DEPENDE LA ZONA</v>
      </c>
      <c r="R51" s="51" t="e">
        <f>+COUNTIF(#REF!,[1]ESCALAS!C51)</f>
        <v>#REF!</v>
      </c>
    </row>
    <row r="52" spans="1:18" x14ac:dyDescent="0.35">
      <c r="A52" s="36" t="s">
        <v>73</v>
      </c>
      <c r="B52" s="36">
        <v>1111</v>
      </c>
      <c r="C52" s="36">
        <v>9355</v>
      </c>
      <c r="D52" s="52" t="s">
        <v>129</v>
      </c>
      <c r="E52" s="38" t="s">
        <v>62</v>
      </c>
      <c r="F52" s="53">
        <v>1413724</v>
      </c>
      <c r="G52" s="40" t="s">
        <v>92</v>
      </c>
      <c r="H52" s="41">
        <v>979946</v>
      </c>
      <c r="I52" s="42" t="s">
        <v>93</v>
      </c>
      <c r="J52" s="43">
        <v>994405</v>
      </c>
      <c r="K52" s="44"/>
      <c r="L52" s="45"/>
      <c r="M52" s="46">
        <f t="shared" si="0"/>
        <v>19011</v>
      </c>
      <c r="N52" s="47">
        <f>+H52*5.5%</f>
        <v>53897.03</v>
      </c>
      <c r="O52" s="48">
        <v>5.5E-2</v>
      </c>
      <c r="P52" s="49">
        <f t="shared" si="1"/>
        <v>53897</v>
      </c>
      <c r="Q52" s="50" t="str">
        <f t="shared" si="2"/>
        <v>DEPENDE LA ZONA</v>
      </c>
      <c r="R52" s="51" t="e">
        <f>+COUNTIF(#REF!,[1]ESCALAS!C52)</f>
        <v>#REF!</v>
      </c>
    </row>
    <row r="53" spans="1:18" x14ac:dyDescent="0.35">
      <c r="A53" s="36" t="s">
        <v>73</v>
      </c>
      <c r="B53" s="36">
        <v>1111</v>
      </c>
      <c r="C53" s="36">
        <v>9360</v>
      </c>
      <c r="D53" s="52" t="s">
        <v>130</v>
      </c>
      <c r="E53" s="38" t="s">
        <v>62</v>
      </c>
      <c r="F53" s="53">
        <v>1475724</v>
      </c>
      <c r="G53" s="40" t="s">
        <v>92</v>
      </c>
      <c r="H53" s="41">
        <v>1009349</v>
      </c>
      <c r="I53" s="42" t="s">
        <v>93</v>
      </c>
      <c r="J53" s="43">
        <v>1024242</v>
      </c>
      <c r="K53" s="44"/>
      <c r="L53" s="45"/>
      <c r="M53" s="46">
        <f t="shared" si="0"/>
        <v>19581</v>
      </c>
      <c r="N53" s="47">
        <v>55514</v>
      </c>
      <c r="O53" s="48">
        <v>5.5E-2</v>
      </c>
      <c r="P53" s="49">
        <f t="shared" si="1"/>
        <v>55514</v>
      </c>
      <c r="Q53" s="50" t="str">
        <f t="shared" si="2"/>
        <v>DEPENDE LA ZONA</v>
      </c>
      <c r="R53" s="51" t="e">
        <f>+COUNTIF(#REF!,[1]ESCALAS!C53)</f>
        <v>#REF!</v>
      </c>
    </row>
    <row r="54" spans="1:18" x14ac:dyDescent="0.35">
      <c r="A54" s="36" t="s">
        <v>73</v>
      </c>
      <c r="B54" s="36">
        <v>1111</v>
      </c>
      <c r="C54" s="36">
        <v>9365</v>
      </c>
      <c r="D54" s="52" t="s">
        <v>131</v>
      </c>
      <c r="E54" s="38" t="s">
        <v>62</v>
      </c>
      <c r="F54" s="53">
        <v>1580503</v>
      </c>
      <c r="G54" s="40" t="s">
        <v>92</v>
      </c>
      <c r="H54" s="41">
        <v>1039630</v>
      </c>
      <c r="I54" s="42" t="s">
        <v>93</v>
      </c>
      <c r="J54" s="43">
        <v>1054970</v>
      </c>
      <c r="K54" s="44"/>
      <c r="L54" s="45"/>
      <c r="M54" s="46">
        <f t="shared" si="0"/>
        <v>20169</v>
      </c>
      <c r="N54" s="47">
        <f>+H54*5.5%</f>
        <v>57179.65</v>
      </c>
      <c r="O54" s="48">
        <v>5.5E-2</v>
      </c>
      <c r="P54" s="49">
        <f t="shared" si="1"/>
        <v>57180</v>
      </c>
      <c r="Q54" s="50" t="str">
        <f t="shared" si="2"/>
        <v>DEPENDE LA ZONA</v>
      </c>
      <c r="R54" s="51" t="e">
        <f>+COUNTIF(#REF!,[1]ESCALAS!C54)</f>
        <v>#REF!</v>
      </c>
    </row>
    <row r="55" spans="1:18" x14ac:dyDescent="0.35">
      <c r="A55" s="36" t="s">
        <v>73</v>
      </c>
      <c r="B55" s="36"/>
      <c r="C55" s="36">
        <v>9544</v>
      </c>
      <c r="D55" s="37" t="s">
        <v>132</v>
      </c>
      <c r="E55" s="38" t="s">
        <v>97</v>
      </c>
      <c r="F55" s="39">
        <v>4173750</v>
      </c>
      <c r="G55" s="40" t="s">
        <v>133</v>
      </c>
      <c r="H55" s="41">
        <v>1357300</v>
      </c>
      <c r="I55" s="42" t="s">
        <v>134</v>
      </c>
      <c r="J55" s="43">
        <v>2676000</v>
      </c>
      <c r="K55" s="44" t="s">
        <v>134</v>
      </c>
      <c r="L55" s="45">
        <v>2676000</v>
      </c>
      <c r="M55" s="46">
        <f t="shared" si="0"/>
        <v>26332</v>
      </c>
      <c r="N55" s="47">
        <v>26332</v>
      </c>
      <c r="O55" s="48"/>
      <c r="P55" s="49">
        <f t="shared" si="1"/>
        <v>0</v>
      </c>
      <c r="Q55" s="50" t="str">
        <f t="shared" si="2"/>
        <v/>
      </c>
      <c r="R55" s="51" t="e">
        <f>+COUNTIF(#REF!,[1]ESCALAS!C55)</f>
        <v>#REF!</v>
      </c>
    </row>
    <row r="56" spans="1:18" x14ac:dyDescent="0.35">
      <c r="A56" s="36" t="s">
        <v>60</v>
      </c>
      <c r="B56" s="36">
        <v>1</v>
      </c>
      <c r="C56" s="36">
        <v>9600</v>
      </c>
      <c r="D56" s="37" t="s">
        <v>135</v>
      </c>
      <c r="E56" s="38" t="s">
        <v>62</v>
      </c>
      <c r="F56" s="39">
        <v>325085</v>
      </c>
      <c r="G56" s="40" t="s">
        <v>67</v>
      </c>
      <c r="H56" s="41">
        <v>270750</v>
      </c>
      <c r="I56" s="42" t="s">
        <v>68</v>
      </c>
      <c r="J56" s="43">
        <v>278250</v>
      </c>
      <c r="K56" s="44" t="s">
        <v>69</v>
      </c>
      <c r="L56" s="45">
        <v>287000</v>
      </c>
      <c r="M56" s="46">
        <f t="shared" si="0"/>
        <v>6877</v>
      </c>
      <c r="N56" s="47">
        <v>6835</v>
      </c>
      <c r="O56" s="48"/>
      <c r="P56" s="49">
        <f t="shared" si="1"/>
        <v>0</v>
      </c>
      <c r="Q56" s="50" t="str">
        <f t="shared" si="2"/>
        <v/>
      </c>
      <c r="R56" s="51" t="e">
        <f>+COUNTIF(#REF!,[1]ESCALAS!C56)</f>
        <v>#REF!</v>
      </c>
    </row>
    <row r="57" spans="1:18" x14ac:dyDescent="0.35">
      <c r="A57" s="36" t="s">
        <v>60</v>
      </c>
      <c r="B57" s="36">
        <v>1111</v>
      </c>
      <c r="C57" s="36">
        <v>9603</v>
      </c>
      <c r="D57" s="52" t="s">
        <v>136</v>
      </c>
      <c r="E57" s="38" t="s">
        <v>62</v>
      </c>
      <c r="F57" s="39">
        <v>325085</v>
      </c>
      <c r="G57" s="40" t="s">
        <v>67</v>
      </c>
      <c r="H57" s="41">
        <v>270750</v>
      </c>
      <c r="I57" s="42"/>
      <c r="J57" s="43">
        <v>287000</v>
      </c>
      <c r="K57" s="44" t="s">
        <v>69</v>
      </c>
      <c r="L57" s="45">
        <v>287000</v>
      </c>
      <c r="M57" s="46">
        <f t="shared" si="0"/>
        <v>6877</v>
      </c>
      <c r="N57" s="47">
        <v>6835</v>
      </c>
      <c r="O57" s="54"/>
      <c r="P57" s="49">
        <f t="shared" si="1"/>
        <v>0</v>
      </c>
      <c r="Q57" s="50" t="str">
        <f t="shared" si="2"/>
        <v/>
      </c>
      <c r="R57" s="51" t="e">
        <f>+COUNTIF(#REF!,[1]ESCALAS!C57)</f>
        <v>#REF!</v>
      </c>
    </row>
    <row r="58" spans="1:18" x14ac:dyDescent="0.35">
      <c r="A58" s="36" t="s">
        <v>60</v>
      </c>
      <c r="B58" s="36">
        <v>38</v>
      </c>
      <c r="C58" s="36">
        <v>9601</v>
      </c>
      <c r="D58" s="56" t="s">
        <v>137</v>
      </c>
      <c r="E58" s="38" t="s">
        <v>62</v>
      </c>
      <c r="F58" s="57">
        <v>343318</v>
      </c>
      <c r="G58" s="40" t="s">
        <v>67</v>
      </c>
      <c r="H58" s="41">
        <v>285500</v>
      </c>
      <c r="I58" s="42" t="s">
        <v>68</v>
      </c>
      <c r="J58" s="43">
        <v>293000</v>
      </c>
      <c r="K58" s="44" t="s">
        <v>69</v>
      </c>
      <c r="L58" s="45">
        <v>301750</v>
      </c>
      <c r="M58" s="46">
        <f t="shared" si="0"/>
        <v>7252</v>
      </c>
      <c r="N58" s="47">
        <v>6859</v>
      </c>
      <c r="O58" s="48"/>
      <c r="P58" s="49">
        <f t="shared" si="1"/>
        <v>0</v>
      </c>
      <c r="Q58" s="50" t="str">
        <f t="shared" si="2"/>
        <v/>
      </c>
      <c r="R58" s="51" t="e">
        <f>+COUNTIF(#REF!,[1]ESCALAS!C58)</f>
        <v>#REF!</v>
      </c>
    </row>
    <row r="59" spans="1:18" x14ac:dyDescent="0.35">
      <c r="A59" s="36" t="s">
        <v>73</v>
      </c>
      <c r="B59" s="36">
        <v>1111</v>
      </c>
      <c r="C59" s="36">
        <v>9720</v>
      </c>
      <c r="D59" s="37" t="s">
        <v>138</v>
      </c>
      <c r="E59" s="38" t="s">
        <v>62</v>
      </c>
      <c r="F59" s="39">
        <v>767711</v>
      </c>
      <c r="G59" s="40" t="s">
        <v>92</v>
      </c>
      <c r="H59" s="41">
        <v>605239</v>
      </c>
      <c r="I59" s="42" t="s">
        <v>93</v>
      </c>
      <c r="J59" s="43">
        <v>614169</v>
      </c>
      <c r="K59" s="44"/>
      <c r="L59" s="45"/>
      <c r="M59" s="46">
        <f t="shared" si="0"/>
        <v>11742</v>
      </c>
      <c r="N59" s="47">
        <v>21183</v>
      </c>
      <c r="O59" s="48"/>
      <c r="P59" s="49">
        <f t="shared" si="1"/>
        <v>0</v>
      </c>
      <c r="Q59" s="50" t="str">
        <f t="shared" si="2"/>
        <v/>
      </c>
      <c r="R59" s="51" t="e">
        <f>+COUNTIF(#REF!,[1]ESCALAS!C59)</f>
        <v>#REF!</v>
      </c>
    </row>
    <row r="60" spans="1:18" x14ac:dyDescent="0.35">
      <c r="A60" s="36" t="s">
        <v>73</v>
      </c>
      <c r="B60" s="36">
        <v>1111</v>
      </c>
      <c r="C60" s="36">
        <v>9721</v>
      </c>
      <c r="D60" s="37" t="s">
        <v>139</v>
      </c>
      <c r="E60" s="38" t="s">
        <v>62</v>
      </c>
      <c r="F60" s="39">
        <v>1010080</v>
      </c>
      <c r="G60" s="40" t="s">
        <v>92</v>
      </c>
      <c r="H60" s="41">
        <v>739744</v>
      </c>
      <c r="I60" s="42" t="s">
        <v>93</v>
      </c>
      <c r="J60" s="43">
        <v>750660</v>
      </c>
      <c r="K60" s="44"/>
      <c r="L60" s="45"/>
      <c r="M60" s="46">
        <f t="shared" si="0"/>
        <v>14351</v>
      </c>
      <c r="N60" s="47">
        <v>25891</v>
      </c>
      <c r="O60" s="48"/>
      <c r="P60" s="49">
        <f t="shared" si="1"/>
        <v>0</v>
      </c>
      <c r="Q60" s="50" t="str">
        <f t="shared" si="2"/>
        <v/>
      </c>
      <c r="R60" s="51" t="e">
        <f>+COUNTIF(#REF!,[1]ESCALAS!C60)</f>
        <v>#REF!</v>
      </c>
    </row>
    <row r="61" spans="1:18" x14ac:dyDescent="0.35">
      <c r="A61" s="36" t="s">
        <v>73</v>
      </c>
      <c r="B61" s="36">
        <v>1111</v>
      </c>
      <c r="C61" s="36">
        <v>9722</v>
      </c>
      <c r="D61" s="37" t="s">
        <v>140</v>
      </c>
      <c r="E61" s="38" t="s">
        <v>62</v>
      </c>
      <c r="F61" s="39">
        <v>1121716</v>
      </c>
      <c r="G61" s="40" t="s">
        <v>92</v>
      </c>
      <c r="H61" s="41">
        <v>809995</v>
      </c>
      <c r="I61" s="42" t="s">
        <v>93</v>
      </c>
      <c r="J61" s="43">
        <v>821946</v>
      </c>
      <c r="K61" s="44"/>
      <c r="L61" s="45"/>
      <c r="M61" s="46">
        <f t="shared" si="0"/>
        <v>15714</v>
      </c>
      <c r="N61" s="47">
        <v>28350</v>
      </c>
      <c r="O61" s="48"/>
      <c r="P61" s="49">
        <f t="shared" si="1"/>
        <v>0</v>
      </c>
      <c r="Q61" s="50" t="str">
        <f t="shared" si="2"/>
        <v/>
      </c>
      <c r="R61" s="51" t="e">
        <f>+COUNTIF(#REF!,[1]ESCALAS!C61)</f>
        <v>#REF!</v>
      </c>
    </row>
    <row r="62" spans="1:18" x14ac:dyDescent="0.35">
      <c r="A62" s="36" t="s">
        <v>73</v>
      </c>
      <c r="B62" s="36">
        <v>1111</v>
      </c>
      <c r="C62" s="36">
        <v>9723</v>
      </c>
      <c r="D62" s="52" t="s">
        <v>141</v>
      </c>
      <c r="E62" s="38" t="s">
        <v>62</v>
      </c>
      <c r="F62" s="53">
        <v>1208469</v>
      </c>
      <c r="G62" s="40" t="s">
        <v>92</v>
      </c>
      <c r="H62" s="41">
        <v>872639</v>
      </c>
      <c r="I62" s="42" t="s">
        <v>93</v>
      </c>
      <c r="J62" s="43">
        <v>885515</v>
      </c>
      <c r="K62" s="44"/>
      <c r="L62" s="45"/>
      <c r="M62" s="46">
        <f t="shared" si="0"/>
        <v>16929</v>
      </c>
      <c r="N62" s="47">
        <f>+H62*5.5%</f>
        <v>47995.144999999997</v>
      </c>
      <c r="O62" s="48"/>
      <c r="P62" s="49">
        <f t="shared" si="1"/>
        <v>0</v>
      </c>
      <c r="Q62" s="50" t="str">
        <f t="shared" si="2"/>
        <v/>
      </c>
      <c r="R62" s="51" t="e">
        <f>+COUNTIF(#REF!,[1]ESCALAS!C62)</f>
        <v>#REF!</v>
      </c>
    </row>
    <row r="63" spans="1:18" x14ac:dyDescent="0.35">
      <c r="A63" s="36" t="s">
        <v>73</v>
      </c>
      <c r="B63" s="36">
        <v>1111</v>
      </c>
      <c r="C63" s="36">
        <v>9724</v>
      </c>
      <c r="D63" s="37" t="s">
        <v>142</v>
      </c>
      <c r="E63" s="38" t="s">
        <v>62</v>
      </c>
      <c r="F63" s="39">
        <v>1311767</v>
      </c>
      <c r="G63" s="40" t="s">
        <v>92</v>
      </c>
      <c r="H63" s="41">
        <v>934145</v>
      </c>
      <c r="I63" s="42" t="s">
        <v>93</v>
      </c>
      <c r="J63" s="43">
        <v>947928</v>
      </c>
      <c r="K63" s="44"/>
      <c r="L63" s="45"/>
      <c r="M63" s="46">
        <f t="shared" si="0"/>
        <v>18122</v>
      </c>
      <c r="N63" s="47">
        <v>32695.000000000004</v>
      </c>
      <c r="O63" s="48"/>
      <c r="P63" s="49">
        <f t="shared" si="1"/>
        <v>0</v>
      </c>
      <c r="Q63" s="50" t="str">
        <f t="shared" si="2"/>
        <v/>
      </c>
      <c r="R63" s="51" t="e">
        <f>+COUNTIF(#REF!,[1]ESCALAS!C63)</f>
        <v>#REF!</v>
      </c>
    </row>
    <row r="64" spans="1:18" x14ac:dyDescent="0.35">
      <c r="A64" s="36" t="s">
        <v>73</v>
      </c>
      <c r="B64" s="36">
        <v>1111</v>
      </c>
      <c r="C64" s="36">
        <v>9725</v>
      </c>
      <c r="D64" s="52" t="s">
        <v>143</v>
      </c>
      <c r="E64" s="38" t="s">
        <v>62</v>
      </c>
      <c r="F64" s="53">
        <v>1558339</v>
      </c>
      <c r="G64" s="40" t="s">
        <v>92</v>
      </c>
      <c r="H64" s="41">
        <v>1094613</v>
      </c>
      <c r="I64" s="42" t="s">
        <v>93</v>
      </c>
      <c r="J64" s="43">
        <v>1110764</v>
      </c>
      <c r="K64" s="44"/>
      <c r="L64" s="45"/>
      <c r="M64" s="46">
        <f t="shared" si="0"/>
        <v>21235</v>
      </c>
      <c r="N64" s="47">
        <f>+H64*5.5%</f>
        <v>60203.715000000004</v>
      </c>
      <c r="O64" s="48"/>
      <c r="P64" s="49">
        <f t="shared" si="1"/>
        <v>0</v>
      </c>
      <c r="Q64" s="50" t="str">
        <f t="shared" si="2"/>
        <v/>
      </c>
      <c r="R64" s="51" t="e">
        <f>+COUNTIF(#REF!,[1]ESCALAS!C64)</f>
        <v>#REF!</v>
      </c>
    </row>
    <row r="65" spans="1:18" x14ac:dyDescent="0.35">
      <c r="A65" s="36" t="s">
        <v>73</v>
      </c>
      <c r="B65" s="36">
        <v>1111</v>
      </c>
      <c r="C65" s="36">
        <v>9850</v>
      </c>
      <c r="D65" s="37" t="s">
        <v>144</v>
      </c>
      <c r="E65" s="38" t="s">
        <v>62</v>
      </c>
      <c r="F65" s="39">
        <v>1394249</v>
      </c>
      <c r="G65" s="40" t="s">
        <v>92</v>
      </c>
      <c r="H65" s="41">
        <v>861315</v>
      </c>
      <c r="I65" s="42" t="s">
        <v>93</v>
      </c>
      <c r="J65" s="43">
        <v>874024</v>
      </c>
      <c r="K65" s="44"/>
      <c r="L65" s="45"/>
      <c r="M65" s="46">
        <f t="shared" si="0"/>
        <v>16710</v>
      </c>
      <c r="N65" s="47">
        <f>+H65*5.5%</f>
        <v>47372.324999999997</v>
      </c>
      <c r="O65" s="48">
        <v>5.5E-2</v>
      </c>
      <c r="P65" s="49">
        <f t="shared" si="1"/>
        <v>47372</v>
      </c>
      <c r="Q65" s="50" t="str">
        <f t="shared" si="2"/>
        <v>DEPENDE LA ZONA</v>
      </c>
      <c r="R65" s="51" t="e">
        <f>+COUNTIF(#REF!,[1]ESCALAS!C65)</f>
        <v>#REF!</v>
      </c>
    </row>
    <row r="66" spans="1:18" x14ac:dyDescent="0.35">
      <c r="A66" s="36" t="s">
        <v>73</v>
      </c>
      <c r="B66" s="36">
        <v>1111</v>
      </c>
      <c r="C66" s="36">
        <v>9855</v>
      </c>
      <c r="D66" s="37" t="s">
        <v>145</v>
      </c>
      <c r="E66" s="38" t="s">
        <v>62</v>
      </c>
      <c r="F66" s="39">
        <v>1601786</v>
      </c>
      <c r="G66" s="40" t="s">
        <v>92</v>
      </c>
      <c r="H66" s="41">
        <v>966361</v>
      </c>
      <c r="I66" s="42" t="s">
        <v>93</v>
      </c>
      <c r="J66" s="43">
        <v>980620</v>
      </c>
      <c r="K66" s="44"/>
      <c r="L66" s="45"/>
      <c r="M66" s="46">
        <f t="shared" ref="M66:M129" si="3">ROUND(IF(A66="profesional",H66*1.94%,IF(A66="NO PROFESIONAL",H66*2.54%,"")),0)</f>
        <v>18747</v>
      </c>
      <c r="N66" s="47">
        <v>53150</v>
      </c>
      <c r="O66" s="48">
        <v>5.5E-2</v>
      </c>
      <c r="P66" s="49">
        <f t="shared" si="1"/>
        <v>53150</v>
      </c>
      <c r="Q66" s="50" t="str">
        <f t="shared" si="2"/>
        <v>DEPENDE LA ZONA</v>
      </c>
      <c r="R66" s="51" t="e">
        <f>+COUNTIF(#REF!,[1]ESCALAS!C66)</f>
        <v>#REF!</v>
      </c>
    </row>
    <row r="67" spans="1:18" x14ac:dyDescent="0.35">
      <c r="A67" s="36" t="s">
        <v>73</v>
      </c>
      <c r="B67" s="36">
        <v>1111</v>
      </c>
      <c r="C67" s="36">
        <v>9860</v>
      </c>
      <c r="D67" s="37" t="s">
        <v>146</v>
      </c>
      <c r="E67" s="38" t="s">
        <v>62</v>
      </c>
      <c r="F67" s="39">
        <v>1653097</v>
      </c>
      <c r="G67" s="40" t="s">
        <v>92</v>
      </c>
      <c r="H67" s="41">
        <v>985780</v>
      </c>
      <c r="I67" s="42" t="s">
        <v>93</v>
      </c>
      <c r="J67" s="43">
        <v>1000325</v>
      </c>
      <c r="K67" s="44"/>
      <c r="L67" s="45"/>
      <c r="M67" s="46">
        <f t="shared" si="3"/>
        <v>19124</v>
      </c>
      <c r="N67" s="47">
        <v>34502</v>
      </c>
      <c r="O67" s="48">
        <v>5.5E-2</v>
      </c>
      <c r="P67" s="49">
        <f t="shared" ref="P67:P130" si="4">IF(O67=3.5%,ROUND(((H67*15%)+(H67))*(O67),0),ROUND(H67*O67,0))</f>
        <v>54218</v>
      </c>
      <c r="Q67" s="50" t="str">
        <f t="shared" ref="Q67:Q130" si="5">+IF(P67&gt;2%,"DEPENDE LA ZONA","")</f>
        <v>DEPENDE LA ZONA</v>
      </c>
      <c r="R67" s="51" t="e">
        <f>+COUNTIF(#REF!,[1]ESCALAS!C67)</f>
        <v>#REF!</v>
      </c>
    </row>
    <row r="68" spans="1:18" x14ac:dyDescent="0.35">
      <c r="A68" s="36" t="s">
        <v>73</v>
      </c>
      <c r="B68" s="36">
        <v>1111</v>
      </c>
      <c r="C68" s="36">
        <v>9865</v>
      </c>
      <c r="D68" s="37" t="s">
        <v>147</v>
      </c>
      <c r="E68" s="38" t="s">
        <v>62</v>
      </c>
      <c r="F68" s="39">
        <v>1722379</v>
      </c>
      <c r="G68" s="40" t="s">
        <v>92</v>
      </c>
      <c r="H68" s="41">
        <v>1015348</v>
      </c>
      <c r="I68" s="42" t="s">
        <v>93</v>
      </c>
      <c r="J68" s="43">
        <v>1030329</v>
      </c>
      <c r="K68" s="44"/>
      <c r="L68" s="45"/>
      <c r="M68" s="46">
        <f t="shared" si="3"/>
        <v>19698</v>
      </c>
      <c r="N68" s="47">
        <v>55844</v>
      </c>
      <c r="O68" s="48">
        <v>5.5E-2</v>
      </c>
      <c r="P68" s="49">
        <f t="shared" si="4"/>
        <v>55844</v>
      </c>
      <c r="Q68" s="50" t="str">
        <f t="shared" si="5"/>
        <v>DEPENDE LA ZONA</v>
      </c>
      <c r="R68" s="51" t="e">
        <f>+COUNTIF(#REF!,[1]ESCALAS!C68)</f>
        <v>#REF!</v>
      </c>
    </row>
    <row r="69" spans="1:18" x14ac:dyDescent="0.35">
      <c r="A69" s="36" t="s">
        <v>73</v>
      </c>
      <c r="B69" s="36">
        <v>1111</v>
      </c>
      <c r="C69" s="36">
        <v>9870</v>
      </c>
      <c r="D69" s="52" t="s">
        <v>148</v>
      </c>
      <c r="E69" s="38" t="s">
        <v>62</v>
      </c>
      <c r="F69" s="53">
        <v>1794345</v>
      </c>
      <c r="G69" s="40" t="s">
        <v>92</v>
      </c>
      <c r="H69" s="41">
        <v>1045812</v>
      </c>
      <c r="I69" s="42" t="s">
        <v>93</v>
      </c>
      <c r="J69" s="43">
        <v>1061243</v>
      </c>
      <c r="K69" s="44"/>
      <c r="L69" s="45"/>
      <c r="M69" s="46">
        <f t="shared" si="3"/>
        <v>20289</v>
      </c>
      <c r="N69" s="47">
        <f>+H69*5.5%</f>
        <v>57519.66</v>
      </c>
      <c r="O69" s="48">
        <v>5.5E-2</v>
      </c>
      <c r="P69" s="49">
        <f t="shared" si="4"/>
        <v>57520</v>
      </c>
      <c r="Q69" s="50" t="str">
        <f t="shared" si="5"/>
        <v>DEPENDE LA ZONA</v>
      </c>
      <c r="R69" s="51" t="e">
        <f>+COUNTIF(#REF!,[1]ESCALAS!C69)</f>
        <v>#REF!</v>
      </c>
    </row>
    <row r="70" spans="1:18" x14ac:dyDescent="0.35">
      <c r="A70" s="36" t="s">
        <v>60</v>
      </c>
      <c r="B70" s="36">
        <v>52</v>
      </c>
      <c r="C70" s="36">
        <v>10333</v>
      </c>
      <c r="D70" s="56" t="s">
        <v>149</v>
      </c>
      <c r="E70" s="38" t="s">
        <v>62</v>
      </c>
      <c r="F70" s="57">
        <v>353103</v>
      </c>
      <c r="G70" s="40" t="s">
        <v>67</v>
      </c>
      <c r="H70" s="41">
        <v>291250</v>
      </c>
      <c r="I70" s="42" t="s">
        <v>68</v>
      </c>
      <c r="J70" s="43">
        <v>298750</v>
      </c>
      <c r="K70" s="44" t="s">
        <v>69</v>
      </c>
      <c r="L70" s="45">
        <v>307500</v>
      </c>
      <c r="M70" s="46">
        <f t="shared" si="3"/>
        <v>7398</v>
      </c>
      <c r="N70" s="47">
        <v>6859</v>
      </c>
      <c r="O70" s="48"/>
      <c r="P70" s="49">
        <f t="shared" si="4"/>
        <v>0</v>
      </c>
      <c r="Q70" s="50" t="str">
        <f t="shared" si="5"/>
        <v/>
      </c>
      <c r="R70" s="51" t="e">
        <f>+COUNTIF(#REF!,[1]ESCALAS!C70)</f>
        <v>#REF!</v>
      </c>
    </row>
    <row r="71" spans="1:18" x14ac:dyDescent="0.35">
      <c r="A71" s="36" t="s">
        <v>60</v>
      </c>
      <c r="B71" s="36">
        <v>1111</v>
      </c>
      <c r="C71" s="36">
        <v>10336</v>
      </c>
      <c r="D71" s="37" t="s">
        <v>150</v>
      </c>
      <c r="E71" s="38" t="s">
        <v>62</v>
      </c>
      <c r="F71" s="57">
        <v>353103</v>
      </c>
      <c r="G71" s="40" t="s">
        <v>67</v>
      </c>
      <c r="H71" s="41">
        <v>291250</v>
      </c>
      <c r="I71" s="42"/>
      <c r="J71" s="43">
        <v>307500</v>
      </c>
      <c r="K71" s="44" t="s">
        <v>69</v>
      </c>
      <c r="L71" s="45">
        <v>307500</v>
      </c>
      <c r="M71" s="46">
        <f t="shared" si="3"/>
        <v>7398</v>
      </c>
      <c r="N71" s="47">
        <v>6859</v>
      </c>
      <c r="O71" s="54"/>
      <c r="P71" s="49">
        <f t="shared" si="4"/>
        <v>0</v>
      </c>
      <c r="Q71" s="50" t="str">
        <f t="shared" si="5"/>
        <v/>
      </c>
      <c r="R71" s="51" t="e">
        <f>+COUNTIF(#REF!,[1]ESCALAS!C71)</f>
        <v>#REF!</v>
      </c>
    </row>
    <row r="72" spans="1:18" x14ac:dyDescent="0.35">
      <c r="A72" s="36" t="s">
        <v>60</v>
      </c>
      <c r="B72" s="36">
        <v>102</v>
      </c>
      <c r="C72" s="36">
        <v>10334</v>
      </c>
      <c r="D72" s="52" t="s">
        <v>151</v>
      </c>
      <c r="E72" s="38" t="s">
        <v>62</v>
      </c>
      <c r="F72" s="53">
        <v>377325</v>
      </c>
      <c r="G72" s="40" t="s">
        <v>67</v>
      </c>
      <c r="H72" s="41">
        <v>312650</v>
      </c>
      <c r="I72" s="42" t="s">
        <v>68</v>
      </c>
      <c r="J72" s="43">
        <v>320150</v>
      </c>
      <c r="K72" s="44" t="s">
        <v>69</v>
      </c>
      <c r="L72" s="45">
        <v>328650</v>
      </c>
      <c r="M72" s="46">
        <f t="shared" si="3"/>
        <v>7941</v>
      </c>
      <c r="N72" s="47">
        <v>6859</v>
      </c>
      <c r="O72" s="54"/>
      <c r="P72" s="49">
        <f t="shared" si="4"/>
        <v>0</v>
      </c>
      <c r="Q72" s="50" t="str">
        <f t="shared" si="5"/>
        <v/>
      </c>
      <c r="R72" s="51" t="e">
        <f>+COUNTIF(#REF!,[1]ESCALAS!C72)</f>
        <v>#REF!</v>
      </c>
    </row>
    <row r="73" spans="1:18" x14ac:dyDescent="0.35">
      <c r="A73" s="36" t="s">
        <v>60</v>
      </c>
      <c r="B73" s="36">
        <v>65</v>
      </c>
      <c r="C73" s="36">
        <v>10615</v>
      </c>
      <c r="D73" s="37" t="s">
        <v>152</v>
      </c>
      <c r="E73" s="38" t="s">
        <v>62</v>
      </c>
      <c r="F73" s="39">
        <v>352103</v>
      </c>
      <c r="G73" s="40" t="s">
        <v>67</v>
      </c>
      <c r="H73" s="41">
        <v>296800</v>
      </c>
      <c r="I73" s="42" t="s">
        <v>68</v>
      </c>
      <c r="J73" s="43">
        <v>304300</v>
      </c>
      <c r="K73" s="44" t="s">
        <v>69</v>
      </c>
      <c r="L73" s="45">
        <v>312800</v>
      </c>
      <c r="M73" s="46">
        <f t="shared" si="3"/>
        <v>7539</v>
      </c>
      <c r="N73" s="47">
        <v>6859</v>
      </c>
      <c r="O73" s="48"/>
      <c r="P73" s="49">
        <f t="shared" si="4"/>
        <v>0</v>
      </c>
      <c r="Q73" s="50" t="str">
        <f t="shared" si="5"/>
        <v/>
      </c>
      <c r="R73" s="51" t="e">
        <f>+COUNTIF(#REF!,[1]ESCALAS!C73)</f>
        <v>#REF!</v>
      </c>
    </row>
    <row r="74" spans="1:18" x14ac:dyDescent="0.35">
      <c r="A74" s="36" t="s">
        <v>60</v>
      </c>
      <c r="B74" s="36">
        <v>124</v>
      </c>
      <c r="C74" s="36">
        <v>10616</v>
      </c>
      <c r="D74" s="37" t="s">
        <v>153</v>
      </c>
      <c r="E74" s="38" t="s">
        <v>62</v>
      </c>
      <c r="F74" s="39">
        <v>400798</v>
      </c>
      <c r="G74" s="40" t="s">
        <v>67</v>
      </c>
      <c r="H74" s="41">
        <v>322500</v>
      </c>
      <c r="I74" s="42" t="s">
        <v>68</v>
      </c>
      <c r="J74" s="43">
        <v>330000</v>
      </c>
      <c r="K74" s="44" t="s">
        <v>69</v>
      </c>
      <c r="L74" s="45">
        <v>338500</v>
      </c>
      <c r="M74" s="46">
        <f t="shared" si="3"/>
        <v>8192</v>
      </c>
      <c r="N74" s="47">
        <v>6859</v>
      </c>
      <c r="O74" s="48"/>
      <c r="P74" s="49">
        <f t="shared" si="4"/>
        <v>0</v>
      </c>
      <c r="Q74" s="50" t="str">
        <f t="shared" si="5"/>
        <v/>
      </c>
      <c r="R74" s="51" t="e">
        <f>+COUNTIF(#REF!,[1]ESCALAS!C74)</f>
        <v>#REF!</v>
      </c>
    </row>
    <row r="75" spans="1:18" x14ac:dyDescent="0.35">
      <c r="A75" s="36" t="s">
        <v>60</v>
      </c>
      <c r="B75" s="36">
        <v>1111</v>
      </c>
      <c r="C75" s="36">
        <v>10618</v>
      </c>
      <c r="D75" s="52" t="s">
        <v>154</v>
      </c>
      <c r="E75" s="38" t="s">
        <v>62</v>
      </c>
      <c r="F75" s="53">
        <v>400798</v>
      </c>
      <c r="G75" s="40" t="s">
        <v>67</v>
      </c>
      <c r="H75" s="41">
        <v>322500</v>
      </c>
      <c r="I75" s="42"/>
      <c r="J75" s="43">
        <v>338500</v>
      </c>
      <c r="K75" s="44" t="s">
        <v>69</v>
      </c>
      <c r="L75" s="45">
        <v>338500</v>
      </c>
      <c r="M75" s="46">
        <f t="shared" si="3"/>
        <v>8192</v>
      </c>
      <c r="N75" s="47">
        <v>6859</v>
      </c>
      <c r="O75" s="54"/>
      <c r="P75" s="49">
        <f t="shared" si="4"/>
        <v>0</v>
      </c>
      <c r="Q75" s="50" t="str">
        <f t="shared" si="5"/>
        <v/>
      </c>
      <c r="R75" s="51" t="e">
        <f>+COUNTIF(#REF!,[1]ESCALAS!C75)</f>
        <v>#REF!</v>
      </c>
    </row>
    <row r="76" spans="1:18" x14ac:dyDescent="0.35">
      <c r="A76" s="36" t="s">
        <v>73</v>
      </c>
      <c r="B76" s="36">
        <v>467</v>
      </c>
      <c r="C76" s="36">
        <v>11728</v>
      </c>
      <c r="D76" s="37" t="s">
        <v>155</v>
      </c>
      <c r="E76" s="38" t="s">
        <v>62</v>
      </c>
      <c r="F76" s="39">
        <v>578655</v>
      </c>
      <c r="G76" s="40" t="s">
        <v>67</v>
      </c>
      <c r="H76" s="41">
        <v>518550</v>
      </c>
      <c r="I76" s="42" t="s">
        <v>68</v>
      </c>
      <c r="J76" s="43">
        <v>526050</v>
      </c>
      <c r="K76" s="44" t="s">
        <v>69</v>
      </c>
      <c r="L76" s="45">
        <v>534050</v>
      </c>
      <c r="M76" s="46">
        <f t="shared" si="3"/>
        <v>10060</v>
      </c>
      <c r="N76" s="47">
        <v>9987</v>
      </c>
      <c r="O76" s="48"/>
      <c r="P76" s="49">
        <f t="shared" si="4"/>
        <v>0</v>
      </c>
      <c r="Q76" s="50" t="str">
        <f t="shared" si="5"/>
        <v/>
      </c>
      <c r="R76" s="51" t="e">
        <f>+COUNTIF(#REF!,[1]ESCALAS!C76)</f>
        <v>#REF!</v>
      </c>
    </row>
    <row r="77" spans="1:18" x14ac:dyDescent="0.35">
      <c r="A77" s="36" t="s">
        <v>73</v>
      </c>
      <c r="B77" s="36">
        <v>1111</v>
      </c>
      <c r="C77" s="36">
        <v>11723</v>
      </c>
      <c r="D77" s="52" t="s">
        <v>156</v>
      </c>
      <c r="E77" s="38" t="s">
        <v>62</v>
      </c>
      <c r="F77" s="53">
        <v>574655</v>
      </c>
      <c r="G77" s="40" t="s">
        <v>67</v>
      </c>
      <c r="H77" s="41">
        <v>518550</v>
      </c>
      <c r="I77" s="42"/>
      <c r="J77" s="43">
        <v>534050</v>
      </c>
      <c r="K77" s="44" t="s">
        <v>69</v>
      </c>
      <c r="L77" s="45">
        <v>534050</v>
      </c>
      <c r="M77" s="46">
        <f t="shared" si="3"/>
        <v>10060</v>
      </c>
      <c r="N77" s="47">
        <v>9987</v>
      </c>
      <c r="O77" s="54"/>
      <c r="P77" s="49">
        <f t="shared" si="4"/>
        <v>0</v>
      </c>
      <c r="Q77" s="50" t="str">
        <f t="shared" si="5"/>
        <v/>
      </c>
      <c r="R77" s="51" t="e">
        <f>+COUNTIF(#REF!,[1]ESCALAS!C77)</f>
        <v>#REF!</v>
      </c>
    </row>
    <row r="78" spans="1:18" x14ac:dyDescent="0.35">
      <c r="A78" s="36" t="s">
        <v>73</v>
      </c>
      <c r="B78" s="36">
        <v>529</v>
      </c>
      <c r="C78" s="36">
        <v>11729</v>
      </c>
      <c r="D78" s="37" t="s">
        <v>157</v>
      </c>
      <c r="E78" s="38" t="s">
        <v>62</v>
      </c>
      <c r="F78" s="39">
        <v>772063</v>
      </c>
      <c r="G78" s="40" t="s">
        <v>67</v>
      </c>
      <c r="H78" s="41">
        <v>610150</v>
      </c>
      <c r="I78" s="42" t="s">
        <v>68</v>
      </c>
      <c r="J78" s="43">
        <v>617650</v>
      </c>
      <c r="K78" s="44" t="s">
        <v>69</v>
      </c>
      <c r="L78" s="45">
        <v>625400</v>
      </c>
      <c r="M78" s="46">
        <f t="shared" si="3"/>
        <v>11837</v>
      </c>
      <c r="N78" s="47">
        <v>11764</v>
      </c>
      <c r="O78" s="48"/>
      <c r="P78" s="49">
        <f t="shared" si="4"/>
        <v>0</v>
      </c>
      <c r="Q78" s="50" t="str">
        <f t="shared" si="5"/>
        <v/>
      </c>
      <c r="R78" s="51" t="e">
        <f>+COUNTIF(#REF!,[1]ESCALAS!C78)</f>
        <v>#REF!</v>
      </c>
    </row>
    <row r="79" spans="1:18" x14ac:dyDescent="0.35">
      <c r="A79" s="36" t="s">
        <v>73</v>
      </c>
      <c r="B79" s="36">
        <v>1111</v>
      </c>
      <c r="C79" s="36">
        <v>11724</v>
      </c>
      <c r="D79" s="37" t="s">
        <v>158</v>
      </c>
      <c r="E79" s="38" t="s">
        <v>62</v>
      </c>
      <c r="F79" s="39">
        <v>772063</v>
      </c>
      <c r="G79" s="40" t="s">
        <v>67</v>
      </c>
      <c r="H79" s="41">
        <v>610150</v>
      </c>
      <c r="I79" s="42"/>
      <c r="J79" s="43">
        <v>625400</v>
      </c>
      <c r="K79" s="44" t="s">
        <v>69</v>
      </c>
      <c r="L79" s="45">
        <v>625400</v>
      </c>
      <c r="M79" s="46">
        <f t="shared" si="3"/>
        <v>11837</v>
      </c>
      <c r="N79" s="47">
        <v>11764</v>
      </c>
      <c r="O79" s="54"/>
      <c r="P79" s="49">
        <f t="shared" si="4"/>
        <v>0</v>
      </c>
      <c r="Q79" s="50" t="str">
        <f t="shared" si="5"/>
        <v/>
      </c>
      <c r="R79" s="51" t="e">
        <f>+COUNTIF(#REF!,[1]ESCALAS!C79)</f>
        <v>#REF!</v>
      </c>
    </row>
    <row r="80" spans="1:18" x14ac:dyDescent="0.35">
      <c r="A80" s="36" t="s">
        <v>73</v>
      </c>
      <c r="B80" s="36">
        <v>570</v>
      </c>
      <c r="C80" s="36">
        <v>11730</v>
      </c>
      <c r="D80" s="37" t="s">
        <v>159</v>
      </c>
      <c r="E80" s="38" t="s">
        <v>62</v>
      </c>
      <c r="F80" s="39">
        <v>901225</v>
      </c>
      <c r="G80" s="40" t="s">
        <v>67</v>
      </c>
      <c r="H80" s="41">
        <v>692000</v>
      </c>
      <c r="I80" s="42" t="s">
        <v>68</v>
      </c>
      <c r="J80" s="43">
        <v>699500</v>
      </c>
      <c r="K80" s="44" t="s">
        <v>69</v>
      </c>
      <c r="L80" s="45">
        <v>707250</v>
      </c>
      <c r="M80" s="46">
        <f t="shared" si="3"/>
        <v>13425</v>
      </c>
      <c r="N80" s="47">
        <v>13352</v>
      </c>
      <c r="O80" s="48"/>
      <c r="P80" s="49">
        <f t="shared" si="4"/>
        <v>0</v>
      </c>
      <c r="Q80" s="50" t="str">
        <f t="shared" si="5"/>
        <v/>
      </c>
      <c r="R80" s="51" t="e">
        <f>+COUNTIF(#REF!,[1]ESCALAS!C80)</f>
        <v>#REF!</v>
      </c>
    </row>
    <row r="81" spans="1:18" x14ac:dyDescent="0.35">
      <c r="A81" s="36" t="s">
        <v>73</v>
      </c>
      <c r="B81" s="36">
        <v>1111</v>
      </c>
      <c r="C81" s="36">
        <v>11725</v>
      </c>
      <c r="D81" s="52" t="s">
        <v>160</v>
      </c>
      <c r="E81" s="38" t="s">
        <v>62</v>
      </c>
      <c r="F81" s="53">
        <v>901225</v>
      </c>
      <c r="G81" s="40" t="s">
        <v>67</v>
      </c>
      <c r="H81" s="41">
        <v>692000</v>
      </c>
      <c r="I81" s="42"/>
      <c r="J81" s="43">
        <v>707250</v>
      </c>
      <c r="K81" s="44" t="s">
        <v>69</v>
      </c>
      <c r="L81" s="45">
        <v>707250</v>
      </c>
      <c r="M81" s="46">
        <f t="shared" si="3"/>
        <v>13425</v>
      </c>
      <c r="N81" s="47">
        <v>13352</v>
      </c>
      <c r="O81" s="54"/>
      <c r="P81" s="49">
        <f t="shared" si="4"/>
        <v>0</v>
      </c>
      <c r="Q81" s="50" t="str">
        <f t="shared" si="5"/>
        <v/>
      </c>
      <c r="R81" s="51" t="e">
        <f>+COUNTIF(#REF!,[1]ESCALAS!C81)</f>
        <v>#REF!</v>
      </c>
    </row>
    <row r="82" spans="1:18" x14ac:dyDescent="0.35">
      <c r="A82" s="36" t="s">
        <v>73</v>
      </c>
      <c r="B82" s="36">
        <v>595</v>
      </c>
      <c r="C82" s="36">
        <v>11731</v>
      </c>
      <c r="D82" s="37" t="s">
        <v>161</v>
      </c>
      <c r="E82" s="38" t="s">
        <v>62</v>
      </c>
      <c r="F82" s="39">
        <v>1022928</v>
      </c>
      <c r="G82" s="40" t="s">
        <v>67</v>
      </c>
      <c r="H82" s="41">
        <v>752450</v>
      </c>
      <c r="I82" s="42" t="s">
        <v>68</v>
      </c>
      <c r="J82" s="43">
        <v>759950</v>
      </c>
      <c r="K82" s="44" t="s">
        <v>69</v>
      </c>
      <c r="L82" s="45">
        <v>767450</v>
      </c>
      <c r="M82" s="46">
        <f t="shared" si="3"/>
        <v>14598</v>
      </c>
      <c r="N82" s="47">
        <v>14525</v>
      </c>
      <c r="O82" s="48"/>
      <c r="P82" s="49">
        <f t="shared" si="4"/>
        <v>0</v>
      </c>
      <c r="Q82" s="50" t="str">
        <f t="shared" si="5"/>
        <v/>
      </c>
      <c r="R82" s="51" t="e">
        <f>+COUNTIF(#REF!,[1]ESCALAS!C82)</f>
        <v>#REF!</v>
      </c>
    </row>
    <row r="83" spans="1:18" x14ac:dyDescent="0.35">
      <c r="A83" s="36" t="s">
        <v>73</v>
      </c>
      <c r="B83" s="36">
        <v>1111</v>
      </c>
      <c r="C83" s="36">
        <v>11726</v>
      </c>
      <c r="D83" s="37" t="s">
        <v>162</v>
      </c>
      <c r="E83" s="38" t="s">
        <v>62</v>
      </c>
      <c r="F83" s="39">
        <v>1022928</v>
      </c>
      <c r="G83" s="40" t="s">
        <v>67</v>
      </c>
      <c r="H83" s="41">
        <v>752450</v>
      </c>
      <c r="I83" s="42"/>
      <c r="J83" s="43">
        <v>767450</v>
      </c>
      <c r="K83" s="44" t="s">
        <v>69</v>
      </c>
      <c r="L83" s="45">
        <v>767450</v>
      </c>
      <c r="M83" s="46">
        <f t="shared" si="3"/>
        <v>14598</v>
      </c>
      <c r="N83" s="47">
        <v>14525</v>
      </c>
      <c r="O83" s="54"/>
      <c r="P83" s="49">
        <f t="shared" si="4"/>
        <v>0</v>
      </c>
      <c r="Q83" s="50" t="str">
        <f t="shared" si="5"/>
        <v/>
      </c>
      <c r="R83" s="51" t="e">
        <f>+COUNTIF(#REF!,[1]ESCALAS!C83)</f>
        <v>#REF!</v>
      </c>
    </row>
    <row r="84" spans="1:18" x14ac:dyDescent="0.35">
      <c r="A84" s="36" t="s">
        <v>73</v>
      </c>
      <c r="B84" s="36">
        <v>467</v>
      </c>
      <c r="C84" s="36">
        <v>11456</v>
      </c>
      <c r="D84" s="56" t="s">
        <v>163</v>
      </c>
      <c r="E84" s="38" t="s">
        <v>62</v>
      </c>
      <c r="F84" s="57">
        <v>578655</v>
      </c>
      <c r="G84" s="40" t="s">
        <v>67</v>
      </c>
      <c r="H84" s="41">
        <v>518550</v>
      </c>
      <c r="I84" s="42" t="s">
        <v>68</v>
      </c>
      <c r="J84" s="43">
        <v>526050</v>
      </c>
      <c r="K84" s="44" t="s">
        <v>69</v>
      </c>
      <c r="L84" s="45">
        <v>534050</v>
      </c>
      <c r="M84" s="46">
        <f t="shared" si="3"/>
        <v>10060</v>
      </c>
      <c r="N84" s="47">
        <v>9987</v>
      </c>
      <c r="O84" s="48"/>
      <c r="P84" s="49">
        <f t="shared" si="4"/>
        <v>0</v>
      </c>
      <c r="Q84" s="50" t="str">
        <f t="shared" si="5"/>
        <v/>
      </c>
      <c r="R84" s="51" t="e">
        <f>+COUNTIF(#REF!,[1]ESCALAS!C84)</f>
        <v>#REF!</v>
      </c>
    </row>
    <row r="85" spans="1:18" x14ac:dyDescent="0.35">
      <c r="A85" s="36" t="s">
        <v>73</v>
      </c>
      <c r="B85" s="36">
        <v>509</v>
      </c>
      <c r="C85" s="36">
        <v>11457</v>
      </c>
      <c r="D85" s="37" t="s">
        <v>164</v>
      </c>
      <c r="E85" s="38" t="s">
        <v>62</v>
      </c>
      <c r="F85" s="39">
        <v>664654</v>
      </c>
      <c r="G85" s="40" t="s">
        <v>67</v>
      </c>
      <c r="H85" s="41">
        <v>576400</v>
      </c>
      <c r="I85" s="42" t="s">
        <v>68</v>
      </c>
      <c r="J85" s="43">
        <v>583900</v>
      </c>
      <c r="K85" s="44" t="s">
        <v>69</v>
      </c>
      <c r="L85" s="45">
        <v>591900</v>
      </c>
      <c r="M85" s="46">
        <f t="shared" si="3"/>
        <v>11182</v>
      </c>
      <c r="N85" s="47">
        <v>11109</v>
      </c>
      <c r="O85" s="48"/>
      <c r="P85" s="49">
        <f t="shared" si="4"/>
        <v>0</v>
      </c>
      <c r="Q85" s="50" t="str">
        <f t="shared" si="5"/>
        <v/>
      </c>
      <c r="R85" s="51" t="e">
        <f>+COUNTIF(#REF!,[1]ESCALAS!C85)</f>
        <v>#REF!</v>
      </c>
    </row>
    <row r="86" spans="1:18" x14ac:dyDescent="0.35">
      <c r="A86" s="36" t="s">
        <v>73</v>
      </c>
      <c r="B86" s="36">
        <v>1111</v>
      </c>
      <c r="C86" s="36">
        <v>11460</v>
      </c>
      <c r="D86" s="52" t="s">
        <v>165</v>
      </c>
      <c r="E86" s="38" t="s">
        <v>62</v>
      </c>
      <c r="F86" s="39">
        <v>664654</v>
      </c>
      <c r="G86" s="40" t="s">
        <v>67</v>
      </c>
      <c r="H86" s="41">
        <v>576400</v>
      </c>
      <c r="I86" s="42"/>
      <c r="J86" s="43">
        <v>591900</v>
      </c>
      <c r="K86" s="44" t="s">
        <v>69</v>
      </c>
      <c r="L86" s="45">
        <v>591900</v>
      </c>
      <c r="M86" s="46">
        <f t="shared" si="3"/>
        <v>11182</v>
      </c>
      <c r="N86" s="47">
        <v>11109</v>
      </c>
      <c r="O86" s="54"/>
      <c r="P86" s="49">
        <f t="shared" si="4"/>
        <v>0</v>
      </c>
      <c r="Q86" s="50" t="str">
        <f t="shared" si="5"/>
        <v/>
      </c>
      <c r="R86" s="51" t="e">
        <f>+COUNTIF(#REF!,[1]ESCALAS!C86)</f>
        <v>#REF!</v>
      </c>
    </row>
    <row r="87" spans="1:18" x14ac:dyDescent="0.35">
      <c r="A87" s="36" t="s">
        <v>73</v>
      </c>
      <c r="B87" s="36">
        <v>529</v>
      </c>
      <c r="C87" s="36">
        <v>11458</v>
      </c>
      <c r="D87" s="37" t="s">
        <v>166</v>
      </c>
      <c r="E87" s="38" t="s">
        <v>62</v>
      </c>
      <c r="F87" s="39">
        <v>772063</v>
      </c>
      <c r="G87" s="40" t="s">
        <v>67</v>
      </c>
      <c r="H87" s="41">
        <v>610150</v>
      </c>
      <c r="I87" s="42" t="s">
        <v>68</v>
      </c>
      <c r="J87" s="43">
        <v>617650</v>
      </c>
      <c r="K87" s="44" t="s">
        <v>69</v>
      </c>
      <c r="L87" s="45">
        <v>625400</v>
      </c>
      <c r="M87" s="46">
        <f t="shared" si="3"/>
        <v>11837</v>
      </c>
      <c r="N87" s="47">
        <v>11764</v>
      </c>
      <c r="O87" s="48"/>
      <c r="P87" s="49">
        <f t="shared" si="4"/>
        <v>0</v>
      </c>
      <c r="Q87" s="50" t="str">
        <f t="shared" si="5"/>
        <v/>
      </c>
      <c r="R87" s="51" t="e">
        <f>+COUNTIF(#REF!,[1]ESCALAS!C87)</f>
        <v>#REF!</v>
      </c>
    </row>
    <row r="88" spans="1:18" x14ac:dyDescent="0.35">
      <c r="A88" s="36" t="s">
        <v>73</v>
      </c>
      <c r="B88" s="36">
        <v>570</v>
      </c>
      <c r="C88" s="36">
        <v>11461</v>
      </c>
      <c r="D88" s="37" t="s">
        <v>167</v>
      </c>
      <c r="E88" s="38" t="s">
        <v>62</v>
      </c>
      <c r="F88" s="39">
        <v>901225</v>
      </c>
      <c r="G88" s="40" t="s">
        <v>67</v>
      </c>
      <c r="H88" s="41">
        <v>692000</v>
      </c>
      <c r="I88" s="42" t="s">
        <v>68</v>
      </c>
      <c r="J88" s="43">
        <v>699500</v>
      </c>
      <c r="K88" s="44" t="s">
        <v>69</v>
      </c>
      <c r="L88" s="45">
        <v>707250</v>
      </c>
      <c r="M88" s="46">
        <f t="shared" si="3"/>
        <v>13425</v>
      </c>
      <c r="N88" s="47">
        <v>13352</v>
      </c>
      <c r="O88" s="48"/>
      <c r="P88" s="49">
        <f t="shared" si="4"/>
        <v>0</v>
      </c>
      <c r="Q88" s="50" t="str">
        <f t="shared" si="5"/>
        <v/>
      </c>
      <c r="R88" s="51" t="e">
        <f>+COUNTIF(#REF!,[1]ESCALAS!C88)</f>
        <v>#REF!</v>
      </c>
    </row>
    <row r="89" spans="1:18" x14ac:dyDescent="0.35">
      <c r="A89" s="36" t="s">
        <v>73</v>
      </c>
      <c r="B89" s="36">
        <v>1111</v>
      </c>
      <c r="C89" s="36">
        <v>11466</v>
      </c>
      <c r="D89" s="52" t="s">
        <v>168</v>
      </c>
      <c r="E89" s="38" t="s">
        <v>62</v>
      </c>
      <c r="F89" s="39">
        <v>901225</v>
      </c>
      <c r="G89" s="40" t="s">
        <v>67</v>
      </c>
      <c r="H89" s="41">
        <v>692000</v>
      </c>
      <c r="I89" s="42"/>
      <c r="J89" s="43">
        <v>707250</v>
      </c>
      <c r="K89" s="44" t="s">
        <v>69</v>
      </c>
      <c r="L89" s="45">
        <v>707250</v>
      </c>
      <c r="M89" s="46">
        <f t="shared" si="3"/>
        <v>13425</v>
      </c>
      <c r="N89" s="47">
        <v>13352</v>
      </c>
      <c r="O89" s="54"/>
      <c r="P89" s="49">
        <f t="shared" si="4"/>
        <v>0</v>
      </c>
      <c r="Q89" s="50" t="str">
        <f t="shared" si="5"/>
        <v/>
      </c>
      <c r="R89" s="51" t="e">
        <f>+COUNTIF(#REF!,[1]ESCALAS!C89)</f>
        <v>#REF!</v>
      </c>
    </row>
    <row r="90" spans="1:18" x14ac:dyDescent="0.35">
      <c r="A90" s="36" t="s">
        <v>73</v>
      </c>
      <c r="B90" s="36">
        <v>595</v>
      </c>
      <c r="C90" s="36">
        <v>11462</v>
      </c>
      <c r="D90" s="37" t="s">
        <v>169</v>
      </c>
      <c r="E90" s="38" t="s">
        <v>62</v>
      </c>
      <c r="F90" s="39">
        <v>1022928</v>
      </c>
      <c r="G90" s="40" t="s">
        <v>67</v>
      </c>
      <c r="H90" s="41">
        <v>752450</v>
      </c>
      <c r="I90" s="42" t="s">
        <v>68</v>
      </c>
      <c r="J90" s="43">
        <v>759950</v>
      </c>
      <c r="K90" s="44" t="s">
        <v>69</v>
      </c>
      <c r="L90" s="45">
        <v>767450</v>
      </c>
      <c r="M90" s="46">
        <f t="shared" si="3"/>
        <v>14598</v>
      </c>
      <c r="N90" s="47">
        <v>14525</v>
      </c>
      <c r="O90" s="48"/>
      <c r="P90" s="49">
        <f t="shared" si="4"/>
        <v>0</v>
      </c>
      <c r="Q90" s="50" t="str">
        <f t="shared" si="5"/>
        <v/>
      </c>
      <c r="R90" s="51" t="e">
        <f>+COUNTIF(#REF!,[1]ESCALAS!C90)</f>
        <v>#REF!</v>
      </c>
    </row>
    <row r="91" spans="1:18" x14ac:dyDescent="0.35">
      <c r="A91" s="36" t="s">
        <v>73</v>
      </c>
      <c r="B91" s="36">
        <v>1111</v>
      </c>
      <c r="C91" s="36">
        <v>11467</v>
      </c>
      <c r="D91" s="52" t="s">
        <v>170</v>
      </c>
      <c r="E91" s="38" t="s">
        <v>62</v>
      </c>
      <c r="F91" s="39">
        <v>1022928</v>
      </c>
      <c r="G91" s="40" t="s">
        <v>67</v>
      </c>
      <c r="H91" s="41">
        <v>752450</v>
      </c>
      <c r="I91" s="42"/>
      <c r="J91" s="43">
        <v>767450</v>
      </c>
      <c r="K91" s="44" t="s">
        <v>69</v>
      </c>
      <c r="L91" s="45">
        <v>767450</v>
      </c>
      <c r="M91" s="46">
        <f t="shared" si="3"/>
        <v>14598</v>
      </c>
      <c r="N91" s="47">
        <v>14525</v>
      </c>
      <c r="O91" s="54"/>
      <c r="P91" s="49">
        <f t="shared" si="4"/>
        <v>0</v>
      </c>
      <c r="Q91" s="50" t="str">
        <f t="shared" si="5"/>
        <v/>
      </c>
      <c r="R91" s="51" t="e">
        <f>+COUNTIF(#REF!,[1]ESCALAS!C91)</f>
        <v>#REF!</v>
      </c>
    </row>
    <row r="92" spans="1:18" x14ac:dyDescent="0.35">
      <c r="A92" s="36" t="s">
        <v>73</v>
      </c>
      <c r="B92" s="36">
        <v>619</v>
      </c>
      <c r="C92" s="36">
        <v>11732</v>
      </c>
      <c r="D92" s="37" t="s">
        <v>171</v>
      </c>
      <c r="E92" s="38" t="s">
        <v>62</v>
      </c>
      <c r="F92" s="39">
        <v>1140685</v>
      </c>
      <c r="G92" s="40" t="s">
        <v>67</v>
      </c>
      <c r="H92" s="41">
        <v>827950</v>
      </c>
      <c r="I92" s="42" t="s">
        <v>68</v>
      </c>
      <c r="J92" s="43">
        <v>835450</v>
      </c>
      <c r="K92" s="44" t="s">
        <v>69</v>
      </c>
      <c r="L92" s="45">
        <v>842950</v>
      </c>
      <c r="M92" s="46">
        <f t="shared" si="3"/>
        <v>16062</v>
      </c>
      <c r="N92" s="47">
        <v>15989</v>
      </c>
      <c r="O92" s="48"/>
      <c r="P92" s="49">
        <f t="shared" si="4"/>
        <v>0</v>
      </c>
      <c r="Q92" s="50" t="str">
        <f t="shared" si="5"/>
        <v/>
      </c>
      <c r="R92" s="51" t="e">
        <f>+COUNTIF(#REF!,[1]ESCALAS!C92)</f>
        <v>#REF!</v>
      </c>
    </row>
    <row r="93" spans="1:18" x14ac:dyDescent="0.35">
      <c r="A93" s="36" t="s">
        <v>73</v>
      </c>
      <c r="B93" s="36">
        <v>1111</v>
      </c>
      <c r="C93" s="36">
        <v>11740</v>
      </c>
      <c r="D93" s="52" t="s">
        <v>172</v>
      </c>
      <c r="E93" s="38" t="s">
        <v>62</v>
      </c>
      <c r="F93" s="53">
        <v>1140685</v>
      </c>
      <c r="G93" s="40" t="s">
        <v>67</v>
      </c>
      <c r="H93" s="41">
        <v>827950</v>
      </c>
      <c r="I93" s="42"/>
      <c r="J93" s="43">
        <v>842950</v>
      </c>
      <c r="K93" s="44" t="s">
        <v>69</v>
      </c>
      <c r="L93" s="45">
        <v>842950</v>
      </c>
      <c r="M93" s="46">
        <f t="shared" si="3"/>
        <v>16062</v>
      </c>
      <c r="N93" s="47">
        <v>15989</v>
      </c>
      <c r="O93" s="54"/>
      <c r="P93" s="49">
        <f t="shared" si="4"/>
        <v>0</v>
      </c>
      <c r="Q93" s="50" t="str">
        <f t="shared" si="5"/>
        <v/>
      </c>
      <c r="R93" s="51" t="e">
        <f>+COUNTIF(#REF!,[1]ESCALAS!C93)</f>
        <v>#REF!</v>
      </c>
    </row>
    <row r="94" spans="1:18" x14ac:dyDescent="0.35">
      <c r="A94" s="36" t="s">
        <v>73</v>
      </c>
      <c r="B94" s="36">
        <v>635</v>
      </c>
      <c r="C94" s="36">
        <v>11733</v>
      </c>
      <c r="D94" s="56" t="s">
        <v>173</v>
      </c>
      <c r="E94" s="38" t="s">
        <v>62</v>
      </c>
      <c r="F94" s="57">
        <v>1212355</v>
      </c>
      <c r="G94" s="40" t="s">
        <v>67</v>
      </c>
      <c r="H94" s="41">
        <v>880400</v>
      </c>
      <c r="I94" s="42" t="s">
        <v>68</v>
      </c>
      <c r="J94" s="43">
        <v>887900</v>
      </c>
      <c r="K94" s="44" t="s">
        <v>69</v>
      </c>
      <c r="L94" s="45">
        <v>895400</v>
      </c>
      <c r="M94" s="46">
        <f t="shared" si="3"/>
        <v>17080</v>
      </c>
      <c r="N94" s="47">
        <v>17007</v>
      </c>
      <c r="O94" s="48"/>
      <c r="P94" s="49">
        <f t="shared" si="4"/>
        <v>0</v>
      </c>
      <c r="Q94" s="50" t="str">
        <f t="shared" si="5"/>
        <v/>
      </c>
      <c r="R94" s="51" t="e">
        <f>+COUNTIF(#REF!,[1]ESCALAS!C94)</f>
        <v>#REF!</v>
      </c>
    </row>
    <row r="95" spans="1:18" x14ac:dyDescent="0.35">
      <c r="A95" s="36" t="s">
        <v>73</v>
      </c>
      <c r="B95" s="36">
        <v>1111</v>
      </c>
      <c r="C95" s="36">
        <v>11741</v>
      </c>
      <c r="D95" s="37" t="s">
        <v>174</v>
      </c>
      <c r="E95" s="38" t="s">
        <v>62</v>
      </c>
      <c r="F95" s="39">
        <v>1212355</v>
      </c>
      <c r="G95" s="40" t="s">
        <v>67</v>
      </c>
      <c r="H95" s="41">
        <v>880400</v>
      </c>
      <c r="I95" s="42"/>
      <c r="J95" s="43">
        <v>895400</v>
      </c>
      <c r="K95" s="44" t="s">
        <v>69</v>
      </c>
      <c r="L95" s="45">
        <v>895400</v>
      </c>
      <c r="M95" s="46">
        <f t="shared" si="3"/>
        <v>17080</v>
      </c>
      <c r="N95" s="47">
        <v>17007</v>
      </c>
      <c r="O95" s="54"/>
      <c r="P95" s="49">
        <f t="shared" si="4"/>
        <v>0</v>
      </c>
      <c r="Q95" s="50" t="str">
        <f t="shared" si="5"/>
        <v/>
      </c>
      <c r="R95" s="51" t="e">
        <f>+COUNTIF(#REF!,[1]ESCALAS!C95)</f>
        <v>#REF!</v>
      </c>
    </row>
    <row r="96" spans="1:18" x14ac:dyDescent="0.35">
      <c r="A96" s="36" t="s">
        <v>73</v>
      </c>
      <c r="B96" s="36">
        <v>653</v>
      </c>
      <c r="C96" s="36">
        <v>11734</v>
      </c>
      <c r="D96" s="37" t="s">
        <v>175</v>
      </c>
      <c r="E96" s="38" t="s">
        <v>62</v>
      </c>
      <c r="F96" s="39">
        <v>1341752</v>
      </c>
      <c r="G96" s="40" t="s">
        <v>67</v>
      </c>
      <c r="H96" s="41">
        <v>961450</v>
      </c>
      <c r="I96" s="42" t="s">
        <v>68</v>
      </c>
      <c r="J96" s="43">
        <v>968950</v>
      </c>
      <c r="K96" s="44" t="s">
        <v>69</v>
      </c>
      <c r="L96" s="45">
        <v>976450</v>
      </c>
      <c r="M96" s="46">
        <f t="shared" si="3"/>
        <v>18652</v>
      </c>
      <c r="N96" s="47">
        <v>18579</v>
      </c>
      <c r="O96" s="48"/>
      <c r="P96" s="49">
        <f t="shared" si="4"/>
        <v>0</v>
      </c>
      <c r="Q96" s="50" t="str">
        <f t="shared" si="5"/>
        <v/>
      </c>
      <c r="R96" s="51" t="e">
        <f>+COUNTIF(#REF!,[1]ESCALAS!C96)</f>
        <v>#REF!</v>
      </c>
    </row>
    <row r="97" spans="1:18" x14ac:dyDescent="0.35">
      <c r="A97" s="36" t="s">
        <v>73</v>
      </c>
      <c r="B97" s="36">
        <v>1111</v>
      </c>
      <c r="C97" s="36">
        <v>11742</v>
      </c>
      <c r="D97" s="52" t="s">
        <v>176</v>
      </c>
      <c r="E97" s="38" t="s">
        <v>62</v>
      </c>
      <c r="F97" s="53">
        <v>1341752</v>
      </c>
      <c r="G97" s="40" t="s">
        <v>67</v>
      </c>
      <c r="H97" s="41">
        <v>961450</v>
      </c>
      <c r="I97" s="42"/>
      <c r="J97" s="43">
        <v>976450</v>
      </c>
      <c r="K97" s="44" t="s">
        <v>69</v>
      </c>
      <c r="L97" s="45">
        <v>976450</v>
      </c>
      <c r="M97" s="46">
        <f t="shared" si="3"/>
        <v>18652</v>
      </c>
      <c r="N97" s="47">
        <v>18579</v>
      </c>
      <c r="O97" s="54"/>
      <c r="P97" s="49">
        <f t="shared" si="4"/>
        <v>0</v>
      </c>
      <c r="Q97" s="50" t="str">
        <f t="shared" si="5"/>
        <v/>
      </c>
      <c r="R97" s="51" t="e">
        <f>+COUNTIF(#REF!,[1]ESCALAS!C97)</f>
        <v>#REF!</v>
      </c>
    </row>
    <row r="98" spans="1:18" x14ac:dyDescent="0.35">
      <c r="A98" s="36" t="s">
        <v>73</v>
      </c>
      <c r="B98" s="36">
        <v>619</v>
      </c>
      <c r="C98" s="36">
        <v>11736</v>
      </c>
      <c r="D98" s="37" t="s">
        <v>177</v>
      </c>
      <c r="E98" s="38" t="s">
        <v>62</v>
      </c>
      <c r="F98" s="39">
        <v>1140685</v>
      </c>
      <c r="G98" s="40" t="s">
        <v>67</v>
      </c>
      <c r="H98" s="41">
        <v>827950</v>
      </c>
      <c r="I98" s="42" t="s">
        <v>68</v>
      </c>
      <c r="J98" s="43">
        <v>835450</v>
      </c>
      <c r="K98" s="44" t="s">
        <v>69</v>
      </c>
      <c r="L98" s="45">
        <v>842950</v>
      </c>
      <c r="M98" s="46">
        <f t="shared" si="3"/>
        <v>16062</v>
      </c>
      <c r="N98" s="47">
        <v>15989</v>
      </c>
      <c r="O98" s="48"/>
      <c r="P98" s="49">
        <f t="shared" si="4"/>
        <v>0</v>
      </c>
      <c r="Q98" s="50" t="str">
        <f t="shared" si="5"/>
        <v/>
      </c>
      <c r="R98" s="51" t="e">
        <f>+COUNTIF(#REF!,[1]ESCALAS!C98)</f>
        <v>#REF!</v>
      </c>
    </row>
    <row r="99" spans="1:18" x14ac:dyDescent="0.35">
      <c r="A99" s="36" t="s">
        <v>73</v>
      </c>
      <c r="B99" s="36">
        <v>1111</v>
      </c>
      <c r="C99" s="36">
        <v>11744</v>
      </c>
      <c r="D99" s="52" t="s">
        <v>178</v>
      </c>
      <c r="E99" s="38" t="s">
        <v>62</v>
      </c>
      <c r="F99" s="39">
        <v>1140685</v>
      </c>
      <c r="G99" s="40" t="s">
        <v>67</v>
      </c>
      <c r="H99" s="41">
        <v>827950</v>
      </c>
      <c r="I99" s="42"/>
      <c r="J99" s="43">
        <v>842950</v>
      </c>
      <c r="K99" s="44" t="s">
        <v>69</v>
      </c>
      <c r="L99" s="45">
        <v>842950</v>
      </c>
      <c r="M99" s="46">
        <f t="shared" si="3"/>
        <v>16062</v>
      </c>
      <c r="N99" s="47">
        <v>15989</v>
      </c>
      <c r="O99" s="54"/>
      <c r="P99" s="49">
        <f t="shared" si="4"/>
        <v>0</v>
      </c>
      <c r="Q99" s="50" t="str">
        <f t="shared" si="5"/>
        <v/>
      </c>
      <c r="R99" s="51" t="e">
        <f>+COUNTIF(#REF!,[1]ESCALAS!C99)</f>
        <v>#REF!</v>
      </c>
    </row>
    <row r="100" spans="1:18" x14ac:dyDescent="0.35">
      <c r="A100" s="36" t="s">
        <v>73</v>
      </c>
      <c r="B100" s="36">
        <v>635</v>
      </c>
      <c r="C100" s="36">
        <v>11737</v>
      </c>
      <c r="D100" s="56" t="s">
        <v>179</v>
      </c>
      <c r="E100" s="38" t="s">
        <v>62</v>
      </c>
      <c r="F100" s="57">
        <v>1212355</v>
      </c>
      <c r="G100" s="40" t="s">
        <v>67</v>
      </c>
      <c r="H100" s="41">
        <v>880400</v>
      </c>
      <c r="I100" s="42" t="s">
        <v>68</v>
      </c>
      <c r="J100" s="43">
        <v>887900</v>
      </c>
      <c r="K100" s="44" t="s">
        <v>69</v>
      </c>
      <c r="L100" s="45">
        <v>895400</v>
      </c>
      <c r="M100" s="46">
        <f t="shared" si="3"/>
        <v>17080</v>
      </c>
      <c r="N100" s="47">
        <v>17007</v>
      </c>
      <c r="O100" s="48"/>
      <c r="P100" s="49">
        <f t="shared" si="4"/>
        <v>0</v>
      </c>
      <c r="Q100" s="50" t="str">
        <f t="shared" si="5"/>
        <v/>
      </c>
      <c r="R100" s="51" t="e">
        <f>+COUNTIF(#REF!,[1]ESCALAS!C100)</f>
        <v>#REF!</v>
      </c>
    </row>
    <row r="101" spans="1:18" x14ac:dyDescent="0.35">
      <c r="A101" s="36" t="s">
        <v>73</v>
      </c>
      <c r="B101" s="36">
        <v>1111</v>
      </c>
      <c r="C101" s="36">
        <v>11745</v>
      </c>
      <c r="D101" s="52" t="s">
        <v>180</v>
      </c>
      <c r="E101" s="38" t="s">
        <v>62</v>
      </c>
      <c r="F101" s="57">
        <v>1212355</v>
      </c>
      <c r="G101" s="40" t="s">
        <v>67</v>
      </c>
      <c r="H101" s="41">
        <v>880400</v>
      </c>
      <c r="I101" s="42"/>
      <c r="J101" s="43">
        <v>895400</v>
      </c>
      <c r="K101" s="44" t="s">
        <v>69</v>
      </c>
      <c r="L101" s="45">
        <v>895400</v>
      </c>
      <c r="M101" s="46">
        <f t="shared" si="3"/>
        <v>17080</v>
      </c>
      <c r="N101" s="47">
        <v>17007</v>
      </c>
      <c r="O101" s="54"/>
      <c r="P101" s="49">
        <f t="shared" si="4"/>
        <v>0</v>
      </c>
      <c r="Q101" s="50" t="str">
        <f t="shared" si="5"/>
        <v/>
      </c>
      <c r="R101" s="51" t="e">
        <f>+COUNTIF(#REF!,[1]ESCALAS!C101)</f>
        <v>#REF!</v>
      </c>
    </row>
    <row r="102" spans="1:18" x14ac:dyDescent="0.35">
      <c r="A102" s="36" t="s">
        <v>73</v>
      </c>
      <c r="B102" s="36">
        <v>1111</v>
      </c>
      <c r="C102" s="36">
        <v>11817</v>
      </c>
      <c r="D102" s="37" t="s">
        <v>181</v>
      </c>
      <c r="E102" s="38" t="s">
        <v>62</v>
      </c>
      <c r="F102" s="39">
        <v>997355</v>
      </c>
      <c r="G102" s="40" t="s">
        <v>92</v>
      </c>
      <c r="H102" s="41">
        <v>693646</v>
      </c>
      <c r="I102" s="42" t="s">
        <v>93</v>
      </c>
      <c r="J102" s="43">
        <v>703881</v>
      </c>
      <c r="K102" s="44"/>
      <c r="L102" s="45"/>
      <c r="M102" s="46">
        <f t="shared" si="3"/>
        <v>13457</v>
      </c>
      <c r="N102" s="47">
        <f>+H102*5.5%</f>
        <v>38150.53</v>
      </c>
      <c r="O102" s="48">
        <v>3.5000000000000003E-2</v>
      </c>
      <c r="P102" s="49">
        <f t="shared" si="4"/>
        <v>27919</v>
      </c>
      <c r="Q102" s="50" t="str">
        <f t="shared" si="5"/>
        <v>DEPENDE LA ZONA</v>
      </c>
      <c r="R102" s="51" t="e">
        <f>+COUNTIF(#REF!,[1]ESCALAS!C102)</f>
        <v>#REF!</v>
      </c>
    </row>
    <row r="103" spans="1:18" x14ac:dyDescent="0.35">
      <c r="A103" s="36" t="s">
        <v>73</v>
      </c>
      <c r="B103" s="36">
        <v>1111</v>
      </c>
      <c r="C103" s="36">
        <v>11825</v>
      </c>
      <c r="D103" s="37" t="s">
        <v>182</v>
      </c>
      <c r="E103" s="38" t="s">
        <v>62</v>
      </c>
      <c r="F103" s="39">
        <v>1023086</v>
      </c>
      <c r="G103" s="40" t="s">
        <v>92</v>
      </c>
      <c r="H103" s="41">
        <v>711542</v>
      </c>
      <c r="I103" s="42" t="s">
        <v>93</v>
      </c>
      <c r="J103" s="43">
        <v>722041</v>
      </c>
      <c r="K103" s="44"/>
      <c r="L103" s="45"/>
      <c r="M103" s="46">
        <f t="shared" si="3"/>
        <v>13804</v>
      </c>
      <c r="N103" s="47">
        <f>+H103*5.5%</f>
        <v>39134.81</v>
      </c>
      <c r="O103" s="48">
        <v>3.5000000000000003E-2</v>
      </c>
      <c r="P103" s="49">
        <f t="shared" si="4"/>
        <v>28640</v>
      </c>
      <c r="Q103" s="50" t="str">
        <f t="shared" si="5"/>
        <v>DEPENDE LA ZONA</v>
      </c>
      <c r="R103" s="51" t="e">
        <f>+COUNTIF(#REF!,[1]ESCALAS!C103)</f>
        <v>#REF!</v>
      </c>
    </row>
    <row r="104" spans="1:18" x14ac:dyDescent="0.35">
      <c r="A104" s="36" t="s">
        <v>73</v>
      </c>
      <c r="B104" s="36">
        <v>1111</v>
      </c>
      <c r="C104" s="36">
        <v>11836</v>
      </c>
      <c r="D104" s="52" t="s">
        <v>183</v>
      </c>
      <c r="E104" s="38"/>
      <c r="F104" s="53"/>
      <c r="G104" s="40" t="s">
        <v>92</v>
      </c>
      <c r="H104" s="41">
        <v>985780</v>
      </c>
      <c r="I104" s="42" t="s">
        <v>93</v>
      </c>
      <c r="J104" s="43">
        <v>1000325</v>
      </c>
      <c r="K104" s="44"/>
      <c r="L104" s="45"/>
      <c r="M104" s="46">
        <f t="shared" si="3"/>
        <v>19124</v>
      </c>
      <c r="N104" s="47">
        <f>+H104*5.5%</f>
        <v>54217.9</v>
      </c>
      <c r="O104" s="48"/>
      <c r="P104" s="49">
        <f t="shared" si="4"/>
        <v>0</v>
      </c>
      <c r="Q104" s="50" t="str">
        <f t="shared" si="5"/>
        <v/>
      </c>
      <c r="R104" s="51" t="e">
        <f>+COUNTIF(#REF!,[1]ESCALAS!C104)</f>
        <v>#REF!</v>
      </c>
    </row>
    <row r="105" spans="1:18" x14ac:dyDescent="0.35">
      <c r="A105" s="36" t="s">
        <v>73</v>
      </c>
      <c r="B105" s="36">
        <v>1111</v>
      </c>
      <c r="C105" s="36">
        <v>12353</v>
      </c>
      <c r="D105" s="52" t="s">
        <v>184</v>
      </c>
      <c r="E105" s="38" t="s">
        <v>62</v>
      </c>
      <c r="F105" s="53">
        <v>1354093</v>
      </c>
      <c r="G105" s="40"/>
      <c r="H105" s="41">
        <v>951406</v>
      </c>
      <c r="I105" s="42"/>
      <c r="J105" s="43">
        <v>965444</v>
      </c>
      <c r="K105" s="44"/>
      <c r="L105" s="45"/>
      <c r="M105" s="46">
        <f t="shared" si="3"/>
        <v>18457</v>
      </c>
      <c r="N105" s="47">
        <f>+H105*5.5%</f>
        <v>52327.33</v>
      </c>
      <c r="O105" s="54"/>
      <c r="P105" s="49">
        <f t="shared" si="4"/>
        <v>0</v>
      </c>
      <c r="Q105" s="50" t="str">
        <f t="shared" si="5"/>
        <v/>
      </c>
      <c r="R105" s="51" t="e">
        <f>+COUNTIF(#REF!,[1]ESCALAS!C105)</f>
        <v>#REF!</v>
      </c>
    </row>
    <row r="106" spans="1:18" x14ac:dyDescent="0.35">
      <c r="A106" s="36" t="s">
        <v>60</v>
      </c>
      <c r="B106" s="36">
        <v>156</v>
      </c>
      <c r="C106" s="36">
        <v>13200</v>
      </c>
      <c r="D106" s="37" t="s">
        <v>185</v>
      </c>
      <c r="E106" s="38" t="s">
        <v>62</v>
      </c>
      <c r="F106" s="39">
        <v>407815</v>
      </c>
      <c r="G106" s="40" t="s">
        <v>67</v>
      </c>
      <c r="H106" s="41">
        <v>335550</v>
      </c>
      <c r="I106" s="42" t="s">
        <v>68</v>
      </c>
      <c r="J106" s="43">
        <v>343050</v>
      </c>
      <c r="K106" s="44" t="s">
        <v>69</v>
      </c>
      <c r="L106" s="45">
        <v>351550</v>
      </c>
      <c r="M106" s="46">
        <f t="shared" si="3"/>
        <v>8523</v>
      </c>
      <c r="N106" s="47">
        <v>6859</v>
      </c>
      <c r="O106" s="48"/>
      <c r="P106" s="49">
        <f t="shared" si="4"/>
        <v>0</v>
      </c>
      <c r="Q106" s="50" t="str">
        <f t="shared" si="5"/>
        <v/>
      </c>
      <c r="R106" s="51" t="e">
        <f>+COUNTIF(#REF!,[1]ESCALAS!C106)</f>
        <v>#REF!</v>
      </c>
    </row>
    <row r="107" spans="1:18" x14ac:dyDescent="0.35">
      <c r="A107" s="36" t="s">
        <v>60</v>
      </c>
      <c r="B107" s="36">
        <v>1111</v>
      </c>
      <c r="C107" s="36">
        <v>13203</v>
      </c>
      <c r="D107" s="52" t="s">
        <v>186</v>
      </c>
      <c r="E107" s="38" t="s">
        <v>62</v>
      </c>
      <c r="F107" s="39">
        <v>407815</v>
      </c>
      <c r="G107" s="40" t="s">
        <v>67</v>
      </c>
      <c r="H107" s="41">
        <v>348100</v>
      </c>
      <c r="I107" s="42"/>
      <c r="J107" s="43">
        <v>351550</v>
      </c>
      <c r="K107" s="44" t="s">
        <v>69</v>
      </c>
      <c r="L107" s="45">
        <v>351550</v>
      </c>
      <c r="M107" s="46">
        <f t="shared" si="3"/>
        <v>8842</v>
      </c>
      <c r="N107" s="47">
        <v>6859</v>
      </c>
      <c r="O107" s="54"/>
      <c r="P107" s="49">
        <f t="shared" si="4"/>
        <v>0</v>
      </c>
      <c r="Q107" s="50" t="str">
        <f t="shared" si="5"/>
        <v/>
      </c>
      <c r="R107" s="51" t="e">
        <f>+COUNTIF(#REF!,[1]ESCALAS!C107)</f>
        <v>#REF!</v>
      </c>
    </row>
    <row r="108" spans="1:18" x14ac:dyDescent="0.35">
      <c r="A108" s="36" t="s">
        <v>60</v>
      </c>
      <c r="B108" s="36">
        <v>185</v>
      </c>
      <c r="C108" s="36">
        <v>13201</v>
      </c>
      <c r="D108" s="37" t="s">
        <v>187</v>
      </c>
      <c r="E108" s="38" t="s">
        <v>62</v>
      </c>
      <c r="F108" s="53">
        <v>417053</v>
      </c>
      <c r="G108" s="40" t="s">
        <v>67</v>
      </c>
      <c r="H108" s="41">
        <v>348100</v>
      </c>
      <c r="I108" s="42" t="s">
        <v>68</v>
      </c>
      <c r="J108" s="43">
        <v>355600</v>
      </c>
      <c r="K108" s="44" t="s">
        <v>69</v>
      </c>
      <c r="L108" s="45">
        <v>363600</v>
      </c>
      <c r="M108" s="46">
        <f t="shared" si="3"/>
        <v>8842</v>
      </c>
      <c r="N108" s="47">
        <v>6859</v>
      </c>
      <c r="O108" s="48"/>
      <c r="P108" s="49">
        <f t="shared" si="4"/>
        <v>0</v>
      </c>
      <c r="Q108" s="50" t="str">
        <f t="shared" si="5"/>
        <v/>
      </c>
      <c r="R108" s="51" t="e">
        <f>+COUNTIF(#REF!,[1]ESCALAS!C108)</f>
        <v>#REF!</v>
      </c>
    </row>
    <row r="109" spans="1:18" x14ac:dyDescent="0.35">
      <c r="A109" s="36" t="s">
        <v>60</v>
      </c>
      <c r="B109" s="36">
        <v>1111</v>
      </c>
      <c r="C109" s="36">
        <v>13204</v>
      </c>
      <c r="D109" s="52" t="s">
        <v>188</v>
      </c>
      <c r="E109" s="38" t="s">
        <v>62</v>
      </c>
      <c r="F109" s="53">
        <v>417053</v>
      </c>
      <c r="G109" s="40" t="s">
        <v>67</v>
      </c>
      <c r="H109" s="41">
        <v>348100</v>
      </c>
      <c r="I109" s="42"/>
      <c r="J109" s="43">
        <v>363600</v>
      </c>
      <c r="K109" s="44" t="s">
        <v>69</v>
      </c>
      <c r="L109" s="45">
        <v>363600</v>
      </c>
      <c r="M109" s="46">
        <f t="shared" si="3"/>
        <v>8842</v>
      </c>
      <c r="N109" s="47">
        <v>6859</v>
      </c>
      <c r="O109" s="54"/>
      <c r="P109" s="49">
        <f t="shared" si="4"/>
        <v>0</v>
      </c>
      <c r="Q109" s="50" t="str">
        <f t="shared" si="5"/>
        <v/>
      </c>
      <c r="R109" s="51" t="e">
        <f>+COUNTIF(#REF!,[1]ESCALAS!C109)</f>
        <v>#REF!</v>
      </c>
    </row>
    <row r="110" spans="1:18" x14ac:dyDescent="0.35">
      <c r="A110" s="36" t="s">
        <v>73</v>
      </c>
      <c r="B110" s="36">
        <v>700</v>
      </c>
      <c r="C110" s="36">
        <v>13629</v>
      </c>
      <c r="D110" s="37" t="s">
        <v>189</v>
      </c>
      <c r="E110" s="38" t="s">
        <v>62</v>
      </c>
      <c r="F110" s="39">
        <v>1605159</v>
      </c>
      <c r="G110" s="40" t="s">
        <v>81</v>
      </c>
      <c r="H110" s="41">
        <v>1174650</v>
      </c>
      <c r="I110" s="42" t="s">
        <v>82</v>
      </c>
      <c r="J110" s="43">
        <v>1182150</v>
      </c>
      <c r="K110" s="44"/>
      <c r="L110" s="45"/>
      <c r="M110" s="46">
        <f t="shared" si="3"/>
        <v>22788</v>
      </c>
      <c r="N110" s="47">
        <v>22788</v>
      </c>
      <c r="O110" s="48"/>
      <c r="P110" s="49">
        <f t="shared" si="4"/>
        <v>0</v>
      </c>
      <c r="Q110" s="50" t="str">
        <f t="shared" si="5"/>
        <v/>
      </c>
      <c r="R110" s="51" t="e">
        <f>+COUNTIF(#REF!,[1]ESCALAS!C110)</f>
        <v>#REF!</v>
      </c>
    </row>
    <row r="111" spans="1:18" x14ac:dyDescent="0.35">
      <c r="A111" s="36" t="s">
        <v>73</v>
      </c>
      <c r="B111" s="36">
        <v>1111</v>
      </c>
      <c r="C111" s="36">
        <v>13828</v>
      </c>
      <c r="D111" s="37" t="s">
        <v>190</v>
      </c>
      <c r="E111" s="38" t="s">
        <v>62</v>
      </c>
      <c r="F111" s="39">
        <v>1934088</v>
      </c>
      <c r="G111" s="40" t="s">
        <v>92</v>
      </c>
      <c r="H111" s="41">
        <v>1127260</v>
      </c>
      <c r="I111" s="42" t="s">
        <v>93</v>
      </c>
      <c r="J111" s="43">
        <v>1143892</v>
      </c>
      <c r="K111" s="44"/>
      <c r="L111" s="45"/>
      <c r="M111" s="46">
        <f t="shared" si="3"/>
        <v>21869</v>
      </c>
      <c r="N111" s="47">
        <v>61999</v>
      </c>
      <c r="O111" s="48"/>
      <c r="P111" s="49">
        <f t="shared" si="4"/>
        <v>0</v>
      </c>
      <c r="Q111" s="50" t="str">
        <f t="shared" si="5"/>
        <v/>
      </c>
      <c r="R111" s="51" t="e">
        <f>+COUNTIF(#REF!,[1]ESCALAS!C111)</f>
        <v>#REF!</v>
      </c>
    </row>
    <row r="112" spans="1:18" x14ac:dyDescent="0.35">
      <c r="A112" s="36" t="s">
        <v>73</v>
      </c>
      <c r="B112" s="36">
        <v>1111</v>
      </c>
      <c r="C112" s="36">
        <v>13710</v>
      </c>
      <c r="D112" s="52" t="s">
        <v>191</v>
      </c>
      <c r="E112" s="38"/>
      <c r="F112" s="53"/>
      <c r="G112" s="40"/>
      <c r="H112" s="41">
        <v>1526400</v>
      </c>
      <c r="I112" s="42"/>
      <c r="J112" s="43">
        <v>1541400</v>
      </c>
      <c r="K112" s="44"/>
      <c r="L112" s="45"/>
      <c r="M112" s="46">
        <f t="shared" si="3"/>
        <v>29612</v>
      </c>
      <c r="N112" s="47">
        <v>29539</v>
      </c>
      <c r="O112" s="54"/>
      <c r="P112" s="49">
        <f t="shared" si="4"/>
        <v>0</v>
      </c>
      <c r="Q112" s="50" t="str">
        <f t="shared" si="5"/>
        <v/>
      </c>
      <c r="R112" s="51" t="e">
        <f>+COUNTIF(#REF!,[1]ESCALAS!C112)</f>
        <v>#REF!</v>
      </c>
    </row>
    <row r="113" spans="1:18" x14ac:dyDescent="0.35">
      <c r="A113" s="36" t="s">
        <v>60</v>
      </c>
      <c r="B113" s="36">
        <v>1111</v>
      </c>
      <c r="C113" s="36">
        <v>15031</v>
      </c>
      <c r="D113" s="52" t="s">
        <v>192</v>
      </c>
      <c r="E113" s="38"/>
      <c r="F113" s="53"/>
      <c r="G113" s="40"/>
      <c r="H113" s="41">
        <v>405900</v>
      </c>
      <c r="I113" s="42"/>
      <c r="J113" s="43">
        <v>413400</v>
      </c>
      <c r="K113" s="44"/>
      <c r="L113" s="45"/>
      <c r="M113" s="46">
        <f t="shared" si="3"/>
        <v>10310</v>
      </c>
      <c r="N113" s="47">
        <v>7802</v>
      </c>
      <c r="O113" s="54"/>
      <c r="P113" s="49">
        <f t="shared" si="4"/>
        <v>0</v>
      </c>
      <c r="Q113" s="50" t="str">
        <f t="shared" si="5"/>
        <v/>
      </c>
      <c r="R113" s="51" t="e">
        <f>+COUNTIF(#REF!,[1]ESCALAS!C113)</f>
        <v>#REF!</v>
      </c>
    </row>
    <row r="114" spans="1:18" x14ac:dyDescent="0.35">
      <c r="A114" s="36" t="s">
        <v>60</v>
      </c>
      <c r="B114" s="36">
        <v>156</v>
      </c>
      <c r="C114" s="36">
        <v>15085</v>
      </c>
      <c r="D114" s="37" t="s">
        <v>193</v>
      </c>
      <c r="E114" s="38" t="s">
        <v>62</v>
      </c>
      <c r="F114" s="39">
        <v>407815</v>
      </c>
      <c r="G114" s="40" t="s">
        <v>67</v>
      </c>
      <c r="H114" s="41">
        <v>335550</v>
      </c>
      <c r="I114" s="42" t="s">
        <v>68</v>
      </c>
      <c r="J114" s="43">
        <v>343050</v>
      </c>
      <c r="K114" s="44" t="s">
        <v>69</v>
      </c>
      <c r="L114" s="45">
        <v>351550</v>
      </c>
      <c r="M114" s="46">
        <f t="shared" si="3"/>
        <v>8523</v>
      </c>
      <c r="N114" s="47">
        <v>6859</v>
      </c>
      <c r="O114" s="48"/>
      <c r="P114" s="49">
        <f t="shared" si="4"/>
        <v>0</v>
      </c>
      <c r="Q114" s="50" t="str">
        <f t="shared" si="5"/>
        <v/>
      </c>
      <c r="R114" s="51" t="e">
        <f>+COUNTIF(#REF!,[1]ESCALAS!C114)</f>
        <v>#REF!</v>
      </c>
    </row>
    <row r="115" spans="1:18" x14ac:dyDescent="0.35">
      <c r="A115" s="36" t="s">
        <v>60</v>
      </c>
      <c r="B115" s="36">
        <v>1111</v>
      </c>
      <c r="C115" s="36">
        <v>15082</v>
      </c>
      <c r="D115" s="52" t="s">
        <v>194</v>
      </c>
      <c r="E115" s="38" t="s">
        <v>62</v>
      </c>
      <c r="F115" s="39">
        <v>407815</v>
      </c>
      <c r="G115" s="40" t="s">
        <v>67</v>
      </c>
      <c r="H115" s="41">
        <v>335550</v>
      </c>
      <c r="I115" s="42"/>
      <c r="J115" s="43">
        <v>351550</v>
      </c>
      <c r="K115" s="44" t="s">
        <v>69</v>
      </c>
      <c r="L115" s="45">
        <v>351550</v>
      </c>
      <c r="M115" s="46">
        <f t="shared" si="3"/>
        <v>8523</v>
      </c>
      <c r="N115" s="47">
        <v>6859</v>
      </c>
      <c r="O115" s="54"/>
      <c r="P115" s="49">
        <f t="shared" si="4"/>
        <v>0</v>
      </c>
      <c r="Q115" s="50" t="str">
        <f t="shared" si="5"/>
        <v/>
      </c>
      <c r="R115" s="51" t="e">
        <f>+COUNTIF(#REF!,[1]ESCALAS!C115)</f>
        <v>#REF!</v>
      </c>
    </row>
    <row r="116" spans="1:18" x14ac:dyDescent="0.35">
      <c r="A116" s="36" t="s">
        <v>60</v>
      </c>
      <c r="B116" s="36">
        <v>225</v>
      </c>
      <c r="C116" s="36">
        <v>15086</v>
      </c>
      <c r="D116" s="56" t="s">
        <v>195</v>
      </c>
      <c r="E116" s="38" t="s">
        <v>62</v>
      </c>
      <c r="F116" s="57">
        <v>438362</v>
      </c>
      <c r="G116" s="40" t="s">
        <v>67</v>
      </c>
      <c r="H116" s="41">
        <v>366250</v>
      </c>
      <c r="I116" s="42" t="s">
        <v>68</v>
      </c>
      <c r="J116" s="43">
        <v>373750</v>
      </c>
      <c r="K116" s="44" t="s">
        <v>69</v>
      </c>
      <c r="L116" s="45">
        <v>381750</v>
      </c>
      <c r="M116" s="46">
        <f t="shared" si="3"/>
        <v>9303</v>
      </c>
      <c r="N116" s="47">
        <v>7033</v>
      </c>
      <c r="O116" s="48"/>
      <c r="P116" s="49">
        <f t="shared" si="4"/>
        <v>0</v>
      </c>
      <c r="Q116" s="50" t="str">
        <f t="shared" si="5"/>
        <v/>
      </c>
      <c r="R116" s="51" t="e">
        <f>+COUNTIF(#REF!,[1]ESCALAS!C116)</f>
        <v>#REF!</v>
      </c>
    </row>
    <row r="117" spans="1:18" x14ac:dyDescent="0.35">
      <c r="A117" s="36" t="s">
        <v>60</v>
      </c>
      <c r="B117" s="36">
        <v>341</v>
      </c>
      <c r="C117" s="36">
        <v>15087</v>
      </c>
      <c r="D117" s="56" t="s">
        <v>196</v>
      </c>
      <c r="E117" s="38" t="s">
        <v>62</v>
      </c>
      <c r="F117" s="53">
        <v>510151</v>
      </c>
      <c r="G117" s="40" t="s">
        <v>67</v>
      </c>
      <c r="H117" s="41">
        <v>427500</v>
      </c>
      <c r="I117" s="42" t="s">
        <v>68</v>
      </c>
      <c r="J117" s="43">
        <v>435000</v>
      </c>
      <c r="K117" s="44" t="s">
        <v>69</v>
      </c>
      <c r="L117" s="45">
        <v>443000</v>
      </c>
      <c r="M117" s="46">
        <f t="shared" si="3"/>
        <v>10859</v>
      </c>
      <c r="N117" s="47">
        <v>8221</v>
      </c>
      <c r="O117" s="48"/>
      <c r="P117" s="49">
        <f t="shared" si="4"/>
        <v>0</v>
      </c>
      <c r="Q117" s="50" t="str">
        <f t="shared" si="5"/>
        <v/>
      </c>
      <c r="R117" s="51" t="e">
        <f>+COUNTIF(#REF!,[1]ESCALAS!C117)</f>
        <v>#REF!</v>
      </c>
    </row>
    <row r="118" spans="1:18" x14ac:dyDescent="0.35">
      <c r="A118" s="36" t="s">
        <v>60</v>
      </c>
      <c r="B118" s="36">
        <v>1111</v>
      </c>
      <c r="C118" s="36">
        <v>15084</v>
      </c>
      <c r="D118" s="52" t="s">
        <v>197</v>
      </c>
      <c r="E118" s="38" t="s">
        <v>62</v>
      </c>
      <c r="F118" s="53">
        <v>510151</v>
      </c>
      <c r="G118" s="40" t="s">
        <v>67</v>
      </c>
      <c r="H118" s="41">
        <v>427500</v>
      </c>
      <c r="I118" s="42"/>
      <c r="J118" s="43">
        <v>443000</v>
      </c>
      <c r="K118" s="44" t="s">
        <v>69</v>
      </c>
      <c r="L118" s="45">
        <v>443000</v>
      </c>
      <c r="M118" s="46">
        <f t="shared" si="3"/>
        <v>10859</v>
      </c>
      <c r="N118" s="47">
        <v>8221</v>
      </c>
      <c r="O118" s="54"/>
      <c r="P118" s="49">
        <f t="shared" si="4"/>
        <v>0</v>
      </c>
      <c r="Q118" s="50" t="str">
        <f t="shared" si="5"/>
        <v/>
      </c>
      <c r="R118" s="51" t="e">
        <f>+COUNTIF(#REF!,[1]ESCALAS!C118)</f>
        <v>#REF!</v>
      </c>
    </row>
    <row r="119" spans="1:18" x14ac:dyDescent="0.35">
      <c r="A119" s="36" t="s">
        <v>60</v>
      </c>
      <c r="B119" s="36">
        <v>353</v>
      </c>
      <c r="C119" s="36">
        <v>15029</v>
      </c>
      <c r="D119" s="52" t="s">
        <v>198</v>
      </c>
      <c r="E119" s="38"/>
      <c r="F119" s="53"/>
      <c r="G119" s="40"/>
      <c r="H119" s="41">
        <v>429550</v>
      </c>
      <c r="I119" s="42"/>
      <c r="J119" s="43">
        <v>437050</v>
      </c>
      <c r="K119" s="44"/>
      <c r="L119" s="45"/>
      <c r="M119" s="46">
        <f t="shared" si="3"/>
        <v>10911</v>
      </c>
      <c r="N119" s="47">
        <v>8261</v>
      </c>
      <c r="O119" s="54"/>
      <c r="P119" s="49">
        <f t="shared" si="4"/>
        <v>0</v>
      </c>
      <c r="Q119" s="50" t="str">
        <f t="shared" si="5"/>
        <v/>
      </c>
      <c r="R119" s="51" t="e">
        <f>+COUNTIF(#REF!,[1]ESCALAS!C119)</f>
        <v>#REF!</v>
      </c>
    </row>
    <row r="120" spans="1:18" x14ac:dyDescent="0.35">
      <c r="A120" s="36" t="s">
        <v>60</v>
      </c>
      <c r="B120" s="36">
        <v>283</v>
      </c>
      <c r="C120" s="36">
        <v>15290</v>
      </c>
      <c r="D120" s="56" t="s">
        <v>199</v>
      </c>
      <c r="E120" s="38" t="s">
        <v>62</v>
      </c>
      <c r="F120" s="57">
        <v>368694</v>
      </c>
      <c r="G120" s="40" t="s">
        <v>67</v>
      </c>
      <c r="H120" s="41">
        <v>396700</v>
      </c>
      <c r="I120" s="42"/>
      <c r="J120" s="43">
        <v>404200</v>
      </c>
      <c r="K120" s="44"/>
      <c r="L120" s="45"/>
      <c r="M120" s="46">
        <f t="shared" si="3"/>
        <v>10076</v>
      </c>
      <c r="N120" s="47">
        <v>7623</v>
      </c>
      <c r="O120" s="48"/>
      <c r="P120" s="49">
        <f t="shared" si="4"/>
        <v>0</v>
      </c>
      <c r="Q120" s="50" t="str">
        <f t="shared" si="5"/>
        <v/>
      </c>
      <c r="R120" s="51" t="e">
        <f>+COUNTIF(#REF!,[1]ESCALAS!C120)</f>
        <v>#REF!</v>
      </c>
    </row>
    <row r="121" spans="1:18" x14ac:dyDescent="0.35">
      <c r="A121" s="36" t="s">
        <v>60</v>
      </c>
      <c r="B121" s="36">
        <v>1111</v>
      </c>
      <c r="C121" s="36">
        <v>15306</v>
      </c>
      <c r="D121" s="52" t="s">
        <v>200</v>
      </c>
      <c r="E121" s="38" t="s">
        <v>62</v>
      </c>
      <c r="F121" s="53">
        <v>368694</v>
      </c>
      <c r="G121" s="40" t="s">
        <v>67</v>
      </c>
      <c r="H121" s="41">
        <v>322500</v>
      </c>
      <c r="I121" s="42"/>
      <c r="J121" s="43">
        <v>338500</v>
      </c>
      <c r="K121" s="44" t="s">
        <v>69</v>
      </c>
      <c r="L121" s="45">
        <v>338500</v>
      </c>
      <c r="M121" s="46">
        <f t="shared" si="3"/>
        <v>8192</v>
      </c>
      <c r="N121" s="47">
        <v>6859</v>
      </c>
      <c r="O121" s="54"/>
      <c r="P121" s="49">
        <f t="shared" si="4"/>
        <v>0</v>
      </c>
      <c r="Q121" s="50" t="str">
        <f t="shared" si="5"/>
        <v/>
      </c>
      <c r="R121" s="51" t="e">
        <f>+COUNTIF(#REF!,[1]ESCALAS!C121)</f>
        <v>#REF!</v>
      </c>
    </row>
    <row r="122" spans="1:18" x14ac:dyDescent="0.35">
      <c r="A122" s="36" t="s">
        <v>60</v>
      </c>
      <c r="B122" s="36">
        <v>202</v>
      </c>
      <c r="C122" s="36">
        <v>15312</v>
      </c>
      <c r="D122" s="56" t="s">
        <v>201</v>
      </c>
      <c r="E122" s="38" t="s">
        <v>62</v>
      </c>
      <c r="F122" s="57">
        <v>415594</v>
      </c>
      <c r="G122" s="40" t="s">
        <v>67</v>
      </c>
      <c r="H122" s="41">
        <v>355450</v>
      </c>
      <c r="I122" s="42" t="s">
        <v>68</v>
      </c>
      <c r="J122" s="43">
        <v>362950</v>
      </c>
      <c r="K122" s="44" t="s">
        <v>69</v>
      </c>
      <c r="L122" s="45">
        <v>370950</v>
      </c>
      <c r="M122" s="46">
        <f t="shared" si="3"/>
        <v>9028</v>
      </c>
      <c r="N122" s="47">
        <v>7623</v>
      </c>
      <c r="O122" s="48"/>
      <c r="P122" s="49">
        <f t="shared" si="4"/>
        <v>0</v>
      </c>
      <c r="Q122" s="50" t="str">
        <f t="shared" si="5"/>
        <v/>
      </c>
      <c r="R122" s="51" t="e">
        <f>+COUNTIF(#REF!,[1]ESCALAS!C122)</f>
        <v>#REF!</v>
      </c>
    </row>
    <row r="123" spans="1:18" x14ac:dyDescent="0.35">
      <c r="A123" s="36" t="s">
        <v>60</v>
      </c>
      <c r="B123" s="36">
        <v>283</v>
      </c>
      <c r="C123" s="36">
        <v>15317</v>
      </c>
      <c r="D123" s="56" t="s">
        <v>202</v>
      </c>
      <c r="E123" s="38" t="s">
        <v>62</v>
      </c>
      <c r="F123" s="57">
        <v>415594</v>
      </c>
      <c r="G123" s="40" t="s">
        <v>67</v>
      </c>
      <c r="H123" s="41">
        <v>396700</v>
      </c>
      <c r="I123" s="42" t="s">
        <v>68</v>
      </c>
      <c r="J123" s="43">
        <v>404200</v>
      </c>
      <c r="K123" s="44" t="s">
        <v>69</v>
      </c>
      <c r="L123" s="45">
        <v>412200</v>
      </c>
      <c r="M123" s="46">
        <f t="shared" si="3"/>
        <v>10076</v>
      </c>
      <c r="N123" s="47">
        <v>7623</v>
      </c>
      <c r="O123" s="48"/>
      <c r="P123" s="49">
        <f t="shared" si="4"/>
        <v>0</v>
      </c>
      <c r="Q123" s="50" t="str">
        <f t="shared" si="5"/>
        <v/>
      </c>
      <c r="R123" s="51" t="e">
        <f>+COUNTIF(#REF!,[1]ESCALAS!C123)</f>
        <v>#REF!</v>
      </c>
    </row>
    <row r="124" spans="1:18" x14ac:dyDescent="0.35">
      <c r="A124" s="36" t="s">
        <v>60</v>
      </c>
      <c r="B124" s="36">
        <v>1111</v>
      </c>
      <c r="C124" s="36">
        <v>15289</v>
      </c>
      <c r="D124" s="52" t="s">
        <v>203</v>
      </c>
      <c r="E124" s="38" t="s">
        <v>62</v>
      </c>
      <c r="F124" s="53">
        <v>368694</v>
      </c>
      <c r="G124" s="40" t="s">
        <v>67</v>
      </c>
      <c r="H124" s="41">
        <v>396700</v>
      </c>
      <c r="I124" s="42"/>
      <c r="J124" s="43">
        <v>412200</v>
      </c>
      <c r="K124" s="44" t="s">
        <v>69</v>
      </c>
      <c r="L124" s="45">
        <v>412200</v>
      </c>
      <c r="M124" s="46">
        <f t="shared" si="3"/>
        <v>10076</v>
      </c>
      <c r="N124" s="47">
        <v>7623</v>
      </c>
      <c r="O124" s="54"/>
      <c r="P124" s="49">
        <f t="shared" si="4"/>
        <v>0</v>
      </c>
      <c r="Q124" s="50" t="str">
        <f t="shared" si="5"/>
        <v/>
      </c>
      <c r="R124" s="51" t="e">
        <f>+COUNTIF(#REF!,[1]ESCALAS!C124)</f>
        <v>#REF!</v>
      </c>
    </row>
    <row r="125" spans="1:18" x14ac:dyDescent="0.35">
      <c r="A125" s="36" t="s">
        <v>60</v>
      </c>
      <c r="B125" s="36">
        <v>1111</v>
      </c>
      <c r="C125" s="36">
        <v>16010</v>
      </c>
      <c r="D125" s="37" t="s">
        <v>204</v>
      </c>
      <c r="E125" s="38"/>
      <c r="F125" s="39"/>
      <c r="G125" s="40"/>
      <c r="H125" s="41">
        <v>300900</v>
      </c>
      <c r="I125" s="42"/>
      <c r="J125" s="43">
        <v>316900</v>
      </c>
      <c r="K125" s="44"/>
      <c r="L125" s="45"/>
      <c r="M125" s="46">
        <f t="shared" si="3"/>
        <v>7643</v>
      </c>
      <c r="N125" s="47">
        <v>6859</v>
      </c>
      <c r="O125" s="48"/>
      <c r="P125" s="49">
        <f t="shared" si="4"/>
        <v>0</v>
      </c>
      <c r="Q125" s="50" t="str">
        <f t="shared" si="5"/>
        <v/>
      </c>
      <c r="R125" s="51" t="e">
        <f>+COUNTIF(#REF!,[1]ESCALAS!C125)</f>
        <v>#REF!</v>
      </c>
    </row>
    <row r="126" spans="1:18" x14ac:dyDescent="0.35">
      <c r="A126" s="36" t="s">
        <v>60</v>
      </c>
      <c r="B126" s="36">
        <v>45</v>
      </c>
      <c r="C126" s="36">
        <v>15970</v>
      </c>
      <c r="D126" s="37" t="s">
        <v>205</v>
      </c>
      <c r="E126" s="38" t="s">
        <v>62</v>
      </c>
      <c r="F126" s="39">
        <v>352103</v>
      </c>
      <c r="G126" s="40" t="s">
        <v>67</v>
      </c>
      <c r="H126" s="41">
        <v>288500</v>
      </c>
      <c r="I126" s="42" t="s">
        <v>68</v>
      </c>
      <c r="J126" s="43">
        <v>296000</v>
      </c>
      <c r="K126" s="44" t="s">
        <v>69</v>
      </c>
      <c r="L126" s="45">
        <v>304750</v>
      </c>
      <c r="M126" s="46">
        <f t="shared" si="3"/>
        <v>7328</v>
      </c>
      <c r="N126" s="47">
        <v>6859</v>
      </c>
      <c r="O126" s="48"/>
      <c r="P126" s="49">
        <f t="shared" si="4"/>
        <v>0</v>
      </c>
      <c r="Q126" s="50" t="str">
        <f t="shared" si="5"/>
        <v/>
      </c>
      <c r="R126" s="51" t="e">
        <f>+COUNTIF(#REF!,[1]ESCALAS!C126)</f>
        <v>#REF!</v>
      </c>
    </row>
    <row r="127" spans="1:18" x14ac:dyDescent="0.35">
      <c r="A127" s="36" t="s">
        <v>60</v>
      </c>
      <c r="B127" s="36">
        <v>138</v>
      </c>
      <c r="C127" s="36">
        <v>15971</v>
      </c>
      <c r="D127" s="56" t="s">
        <v>206</v>
      </c>
      <c r="E127" s="38" t="s">
        <v>62</v>
      </c>
      <c r="F127" s="57">
        <v>399103</v>
      </c>
      <c r="G127" s="40" t="s">
        <v>67</v>
      </c>
      <c r="H127" s="41">
        <v>327950</v>
      </c>
      <c r="I127" s="42" t="s">
        <v>68</v>
      </c>
      <c r="J127" s="43">
        <v>335450</v>
      </c>
      <c r="K127" s="44" t="s">
        <v>69</v>
      </c>
      <c r="L127" s="45">
        <v>343950</v>
      </c>
      <c r="M127" s="46">
        <f t="shared" si="3"/>
        <v>8330</v>
      </c>
      <c r="N127" s="47">
        <v>6859</v>
      </c>
      <c r="O127" s="48"/>
      <c r="P127" s="49">
        <f t="shared" si="4"/>
        <v>0</v>
      </c>
      <c r="Q127" s="50" t="str">
        <f t="shared" si="5"/>
        <v/>
      </c>
      <c r="R127" s="51" t="e">
        <f>+COUNTIF(#REF!,[1]ESCALAS!C127)</f>
        <v>#REF!</v>
      </c>
    </row>
    <row r="128" spans="1:18" x14ac:dyDescent="0.35">
      <c r="A128" s="36" t="s">
        <v>60</v>
      </c>
      <c r="B128" s="36">
        <v>1111</v>
      </c>
      <c r="C128" s="36">
        <v>15974</v>
      </c>
      <c r="D128" s="52" t="s">
        <v>207</v>
      </c>
      <c r="E128" s="38" t="s">
        <v>62</v>
      </c>
      <c r="F128" s="53">
        <v>399030</v>
      </c>
      <c r="G128" s="40" t="s">
        <v>67</v>
      </c>
      <c r="H128" s="41">
        <v>327950</v>
      </c>
      <c r="I128" s="42"/>
      <c r="J128" s="43">
        <v>343950</v>
      </c>
      <c r="K128" s="44" t="s">
        <v>69</v>
      </c>
      <c r="L128" s="45">
        <v>343950</v>
      </c>
      <c r="M128" s="46">
        <f t="shared" si="3"/>
        <v>8330</v>
      </c>
      <c r="N128" s="47">
        <v>6859</v>
      </c>
      <c r="O128" s="54"/>
      <c r="P128" s="49">
        <f t="shared" si="4"/>
        <v>0</v>
      </c>
      <c r="Q128" s="50" t="str">
        <f t="shared" si="5"/>
        <v/>
      </c>
      <c r="R128" s="51" t="e">
        <f>+COUNTIF(#REF!,[1]ESCALAS!C128)</f>
        <v>#REF!</v>
      </c>
    </row>
    <row r="129" spans="1:23" x14ac:dyDescent="0.35">
      <c r="A129" s="36" t="s">
        <v>60</v>
      </c>
      <c r="B129" s="36">
        <v>1111</v>
      </c>
      <c r="C129" s="36">
        <v>15972</v>
      </c>
      <c r="D129" s="52" t="s">
        <v>208</v>
      </c>
      <c r="E129" s="38" t="s">
        <v>62</v>
      </c>
      <c r="F129" s="53">
        <v>431921</v>
      </c>
      <c r="G129" s="40" t="s">
        <v>67</v>
      </c>
      <c r="H129" s="41">
        <v>355600</v>
      </c>
      <c r="I129" s="42" t="s">
        <v>68</v>
      </c>
      <c r="J129" s="43">
        <v>363100</v>
      </c>
      <c r="K129" s="44" t="s">
        <v>69</v>
      </c>
      <c r="L129" s="45">
        <v>371100</v>
      </c>
      <c r="M129" s="46">
        <f t="shared" si="3"/>
        <v>9032</v>
      </c>
      <c r="N129" s="47">
        <v>6859</v>
      </c>
      <c r="O129" s="54"/>
      <c r="P129" s="49">
        <f t="shared" si="4"/>
        <v>0</v>
      </c>
      <c r="Q129" s="50" t="str">
        <f t="shared" si="5"/>
        <v/>
      </c>
      <c r="R129" s="51" t="e">
        <f>+COUNTIF(#REF!,[1]ESCALAS!C129)</f>
        <v>#REF!</v>
      </c>
    </row>
    <row r="130" spans="1:23" x14ac:dyDescent="0.35">
      <c r="A130" s="36" t="s">
        <v>73</v>
      </c>
      <c r="B130" s="36">
        <v>72</v>
      </c>
      <c r="C130" s="36">
        <v>16013</v>
      </c>
      <c r="D130" s="52" t="s">
        <v>209</v>
      </c>
      <c r="E130" s="38"/>
      <c r="F130" s="53"/>
      <c r="G130" s="40"/>
      <c r="H130" s="41">
        <v>325900</v>
      </c>
      <c r="I130" s="42"/>
      <c r="J130" s="43">
        <v>333400</v>
      </c>
      <c r="K130" s="44"/>
      <c r="L130" s="45"/>
      <c r="M130" s="46">
        <f t="shared" ref="M130:M131" si="6">ROUND(IF(A130="profesional",H130*1.94%,IF(A130="NO PROFESIONAL",H130*2.54%,"")),0)</f>
        <v>6322</v>
      </c>
      <c r="N130" s="47">
        <v>6859</v>
      </c>
      <c r="O130" s="54"/>
      <c r="P130" s="49">
        <f t="shared" si="4"/>
        <v>0</v>
      </c>
      <c r="Q130" s="50" t="str">
        <f t="shared" si="5"/>
        <v/>
      </c>
      <c r="R130" s="51" t="e">
        <f>+COUNTIF(#REF!,[1]ESCALAS!C130)</f>
        <v>#REF!</v>
      </c>
    </row>
    <row r="131" spans="1:23" x14ac:dyDescent="0.35">
      <c r="A131" s="36" t="s">
        <v>73</v>
      </c>
      <c r="B131" s="36"/>
      <c r="C131" s="36">
        <v>16600</v>
      </c>
      <c r="D131" s="37" t="s">
        <v>210</v>
      </c>
      <c r="E131" s="38" t="s">
        <v>97</v>
      </c>
      <c r="F131" s="39">
        <v>3756400</v>
      </c>
      <c r="G131" s="40" t="s">
        <v>133</v>
      </c>
      <c r="H131" s="41">
        <v>1302650</v>
      </c>
      <c r="I131" s="42" t="s">
        <v>134</v>
      </c>
      <c r="J131" s="43">
        <v>2562000</v>
      </c>
      <c r="K131" s="44" t="s">
        <v>134</v>
      </c>
      <c r="L131" s="45">
        <v>2676000</v>
      </c>
      <c r="M131" s="46">
        <f t="shared" si="6"/>
        <v>25271</v>
      </c>
      <c r="N131" s="47">
        <v>25270.999999999996</v>
      </c>
      <c r="O131" s="48"/>
      <c r="P131" s="49">
        <f t="shared" ref="P131" si="7">IF(O131=3.5%,ROUND(((H131*15%)+(H131))*(O131),0),ROUND(H131*O131,0))</f>
        <v>0</v>
      </c>
      <c r="Q131" s="50" t="str">
        <f t="shared" ref="Q131" si="8">+IF(P131&gt;2%,"DEPENDE LA ZONA","")</f>
        <v/>
      </c>
      <c r="R131" s="51" t="e">
        <f>+COUNTIF(#REF!,[1]ESCALAS!C131)</f>
        <v>#REF!</v>
      </c>
    </row>
    <row r="135" spans="1:23" x14ac:dyDescent="0.35">
      <c r="W135" s="51">
        <v>438350</v>
      </c>
    </row>
    <row r="136" spans="1:23" x14ac:dyDescent="0.35">
      <c r="W136" s="51">
        <v>617650</v>
      </c>
    </row>
    <row r="137" spans="1:23" x14ac:dyDescent="0.35">
      <c r="W137" s="51">
        <f>+W136-W135</f>
        <v>179300</v>
      </c>
    </row>
    <row r="168" spans="20:25" x14ac:dyDescent="0.35">
      <c r="T168" s="51">
        <v>7500</v>
      </c>
      <c r="X168" s="51">
        <f>7500/2</f>
        <v>3750</v>
      </c>
    </row>
    <row r="169" spans="20:25" x14ac:dyDescent="0.35">
      <c r="T169" s="66">
        <f>+J34</f>
        <v>946419</v>
      </c>
      <c r="U169" s="51">
        <v>100</v>
      </c>
      <c r="X169" s="51">
        <v>500000</v>
      </c>
      <c r="Y169" s="51">
        <v>901358</v>
      </c>
    </row>
    <row r="171" spans="20:25" x14ac:dyDescent="0.35">
      <c r="T171" s="66">
        <f>+(T168/T169)*U169</f>
        <v>0.7924608445096728</v>
      </c>
      <c r="X171" s="51">
        <f>+X168/X169*100</f>
        <v>0.75</v>
      </c>
    </row>
    <row r="173" spans="20:25" x14ac:dyDescent="0.35">
      <c r="T173" s="66">
        <f>+T169*T171</f>
        <v>750000</v>
      </c>
    </row>
  </sheetData>
  <conditionalFormatting sqref="A1:Q131">
    <cfRule type="expression" dxfId="0" priority="1">
      <formula>"fila()=Celda(""fila"")"</formula>
    </cfRule>
  </conditionalFormatting>
  <pageMargins left="0.7" right="0.7" top="0.75" bottom="0.75" header="0.3" footer="0.3"/>
  <drawing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33876FD6F57F64BB3E5F78FF04C7B78" ma:contentTypeVersion="15" ma:contentTypeDescription="Crear nuevo documento." ma:contentTypeScope="" ma:versionID="934c35e89d5387579f1c5191d044b527">
  <xsd:schema xmlns:xsd="http://www.w3.org/2001/XMLSchema" xmlns:xs="http://www.w3.org/2001/XMLSchema" xmlns:p="http://schemas.microsoft.com/office/2006/metadata/properties" xmlns:ns3="bdf95f98-23dd-477b-9876-f91ded45488a" xmlns:ns4="ab5302fb-88d4-439a-84a1-c2e73f8e2c6a" targetNamespace="http://schemas.microsoft.com/office/2006/metadata/properties" ma:root="true" ma:fieldsID="3016b3bf24bb4b2d3cf4db974b1c241c" ns3:_="" ns4:_="">
    <xsd:import namespace="bdf95f98-23dd-477b-9876-f91ded45488a"/>
    <xsd:import namespace="ab5302fb-88d4-439a-84a1-c2e73f8e2c6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f95f98-23dd-477b-9876-f91ded4548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5302fb-88d4-439a-84a1-c2e73f8e2c6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f95f98-23dd-477b-9876-f91ded45488a" xsi:nil="true"/>
  </documentManagement>
</p:properties>
</file>

<file path=customXml/itemProps1.xml><?xml version="1.0" encoding="utf-8"?>
<ds:datastoreItem xmlns:ds="http://schemas.openxmlformats.org/officeDocument/2006/customXml" ds:itemID="{173CEC7E-EFF0-4339-96F5-C095C4B941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f95f98-23dd-477b-9876-f91ded45488a"/>
    <ds:schemaRef ds:uri="ab5302fb-88d4-439a-84a1-c2e73f8e2c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42AF93-E44A-41F7-8A96-22CB962A7D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93CD3A-5B7A-4239-A290-43F27F664B40}">
  <ds:schemaRefs>
    <ds:schemaRef ds:uri="http://schemas.microsoft.com/office/2006/metadata/properties"/>
    <ds:schemaRef ds:uri="http://schemas.microsoft.com/office/infopath/2007/PartnerControls"/>
    <ds:schemaRef ds:uri="bdf95f98-23dd-477b-9876-f91ded45488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Enero </vt:lpstr>
      <vt:lpstr>Marzo</vt:lpstr>
      <vt:lpstr>Abril</vt:lpstr>
      <vt:lpstr>Junio.</vt:lpstr>
      <vt:lpstr>MAYO 2026</vt:lpstr>
      <vt:lpstr>Julio </vt:lpstr>
      <vt:lpstr>Hoja1</vt:lpstr>
    </vt:vector>
  </TitlesOfParts>
  <Manager/>
  <Company>Ministerio de Hacienda Costa Rica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Christian de Jesus Valverde Mora</dc:creator>
  <cp:keywords/>
  <dc:description/>
  <cp:lastModifiedBy>Rosaura Delgado Segura</cp:lastModifiedBy>
  <cp:revision/>
  <dcterms:created xsi:type="dcterms:W3CDTF">2022-01-20T13:53:32Z</dcterms:created>
  <dcterms:modified xsi:type="dcterms:W3CDTF">2026-06-01T15:48:21Z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0x010100C33876FD6F57F64BB3E5F78FF04C7B78</vt:lpwstr>
  </property>
</Properties>
</file>