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 Fonseca\Documents\2018\Ministerio de Salud\Tiempo Extraordinario\"/>
    </mc:Choice>
  </mc:AlternateContent>
  <xr:revisionPtr revIDLastSave="0" documentId="13_ncr:1_{B667DFB3-E34D-475E-8D60-1764B262F97E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Ejecución" sheetId="1" r:id="rId1"/>
    <sheet name="Consolidado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4" l="1"/>
  <c r="C15" i="4"/>
  <c r="C14" i="4"/>
  <c r="C13" i="4"/>
  <c r="C12" i="4"/>
  <c r="C11" i="4"/>
  <c r="C10" i="4"/>
  <c r="C9" i="4"/>
  <c r="C8" i="4"/>
  <c r="C7" i="4"/>
  <c r="C6" i="4"/>
  <c r="C17" i="4" l="1"/>
  <c r="AB21" i="1" l="1"/>
  <c r="H22" i="1"/>
  <c r="H15" i="1"/>
  <c r="H12" i="1"/>
  <c r="H21" i="1"/>
  <c r="G16" i="4" l="1"/>
  <c r="AB16" i="1" l="1"/>
  <c r="AR9" i="1" l="1"/>
  <c r="AR11" i="1"/>
  <c r="AR12" i="1"/>
  <c r="AR13" i="1"/>
  <c r="AR14" i="1"/>
  <c r="AR15" i="1"/>
  <c r="AR16" i="1"/>
  <c r="AR17" i="1"/>
  <c r="AR18" i="1"/>
  <c r="AR19" i="1"/>
  <c r="AR20" i="1"/>
  <c r="AR22" i="1"/>
  <c r="AM9" i="1"/>
  <c r="AM10" i="1"/>
  <c r="AM11" i="1"/>
  <c r="AM13" i="1"/>
  <c r="AM14" i="1"/>
  <c r="AM15" i="1"/>
  <c r="AM16" i="1"/>
  <c r="AM17" i="1"/>
  <c r="AM18" i="1"/>
  <c r="AM19" i="1"/>
  <c r="AM20" i="1"/>
  <c r="AM8" i="1"/>
  <c r="AH9" i="1"/>
  <c r="AH11" i="1"/>
  <c r="AH13" i="1"/>
  <c r="AH14" i="1"/>
  <c r="AH15" i="1"/>
  <c r="AH16" i="1"/>
  <c r="AH17" i="1"/>
  <c r="AH18" i="1"/>
  <c r="AH19" i="1"/>
  <c r="AH20" i="1"/>
  <c r="AH21" i="1"/>
  <c r="AH22" i="1"/>
  <c r="AH8" i="1"/>
  <c r="AC10" i="1"/>
  <c r="AC11" i="1"/>
  <c r="AC12" i="1"/>
  <c r="AC13" i="1"/>
  <c r="AC14" i="1"/>
  <c r="AC15" i="1"/>
  <c r="AC16" i="1"/>
  <c r="AC17" i="1"/>
  <c r="AC18" i="1"/>
  <c r="AC19" i="1"/>
  <c r="AC20" i="1"/>
  <c r="X9" i="1"/>
  <c r="X10" i="1"/>
  <c r="X11" i="1"/>
  <c r="X12" i="1"/>
  <c r="X13" i="1"/>
  <c r="X14" i="1"/>
  <c r="X15" i="1"/>
  <c r="X16" i="1"/>
  <c r="X17" i="1"/>
  <c r="X18" i="1"/>
  <c r="X19" i="1"/>
  <c r="X20" i="1"/>
  <c r="X22" i="1"/>
  <c r="X8" i="1"/>
  <c r="S9" i="1"/>
  <c r="S10" i="1"/>
  <c r="S11" i="1"/>
  <c r="S12" i="1"/>
  <c r="S13" i="1"/>
  <c r="S14" i="1"/>
  <c r="S15" i="1"/>
  <c r="S16" i="1"/>
  <c r="S17" i="1"/>
  <c r="S18" i="1"/>
  <c r="S19" i="1"/>
  <c r="S20" i="1"/>
  <c r="S22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I10" i="1"/>
  <c r="I11" i="1"/>
  <c r="I15" i="1"/>
  <c r="I16" i="1"/>
  <c r="I17" i="1"/>
  <c r="I18" i="1"/>
  <c r="I9" i="1"/>
  <c r="D10" i="1"/>
  <c r="D11" i="1"/>
  <c r="D12" i="1"/>
  <c r="D13" i="1"/>
  <c r="D14" i="1"/>
  <c r="D15" i="1"/>
  <c r="D16" i="1"/>
  <c r="D17" i="1"/>
  <c r="D18" i="1"/>
  <c r="D19" i="1"/>
  <c r="D20" i="1"/>
  <c r="D21" i="1"/>
  <c r="D9" i="1"/>
  <c r="D8" i="1"/>
  <c r="AQ10" i="1" l="1"/>
  <c r="AR10" i="1" s="1"/>
  <c r="H14" i="1"/>
  <c r="I14" i="1" s="1"/>
  <c r="H13" i="1"/>
  <c r="I13" i="1" s="1"/>
  <c r="Q8" i="1" l="1"/>
  <c r="S8" i="1" s="1"/>
  <c r="S21" i="1"/>
  <c r="AQ24" i="1"/>
  <c r="D7" i="4" s="1"/>
  <c r="C24" i="1"/>
  <c r="D10" i="4" s="1"/>
  <c r="H24" i="1"/>
  <c r="D12" i="4" s="1"/>
  <c r="AK21" i="1"/>
  <c r="AM21" i="1" s="1"/>
  <c r="I19" i="1"/>
  <c r="I20" i="1"/>
  <c r="I21" i="1"/>
  <c r="AA8" i="1"/>
  <c r="AC8" i="1" s="1"/>
  <c r="AA9" i="1"/>
  <c r="AC9" i="1" s="1"/>
  <c r="AC21" i="1"/>
  <c r="AC22" i="1"/>
  <c r="L8" i="1"/>
  <c r="AP8" i="1"/>
  <c r="AR8" i="1" s="1"/>
  <c r="W24" i="1"/>
  <c r="D13" i="4" s="1"/>
  <c r="AF24" i="1"/>
  <c r="G9" i="4" s="1"/>
  <c r="H9" i="4" s="1"/>
  <c r="I15" i="4"/>
  <c r="E15" i="4"/>
  <c r="H15" i="4"/>
  <c r="AK12" i="1"/>
  <c r="AL12" i="1"/>
  <c r="AG12" i="1"/>
  <c r="AG10" i="1"/>
  <c r="AH10" i="1" s="1"/>
  <c r="AB24" i="1"/>
  <c r="G12" i="1"/>
  <c r="I12" i="1" s="1"/>
  <c r="A7" i="4"/>
  <c r="A8" i="4" s="1"/>
  <c r="A9" i="4" s="1"/>
  <c r="A10" i="4" s="1"/>
  <c r="A11" i="4" s="1"/>
  <c r="A12" i="4" s="1"/>
  <c r="A13" i="4" s="1"/>
  <c r="A14" i="4" s="1"/>
  <c r="R24" i="1"/>
  <c r="AO5" i="1"/>
  <c r="K5" i="1"/>
  <c r="P8" i="1"/>
  <c r="U8" i="1" s="1"/>
  <c r="Z8" i="1" s="1"/>
  <c r="AE8" i="1" s="1"/>
  <c r="AJ8" i="1" s="1"/>
  <c r="AO8" i="1" s="1"/>
  <c r="P9" i="1"/>
  <c r="U9" i="1" s="1"/>
  <c r="Z9" i="1" s="1"/>
  <c r="AE9" i="1" s="1"/>
  <c r="AJ9" i="1" s="1"/>
  <c r="AO9" i="1" s="1"/>
  <c r="P10" i="1"/>
  <c r="U10" i="1" s="1"/>
  <c r="Z10" i="1" s="1"/>
  <c r="AE10" i="1" s="1"/>
  <c r="AJ10" i="1" s="1"/>
  <c r="AO10" i="1" s="1"/>
  <c r="K11" i="1"/>
  <c r="P11" i="1" s="1"/>
  <c r="U11" i="1" s="1"/>
  <c r="Z11" i="1" s="1"/>
  <c r="AE11" i="1" s="1"/>
  <c r="AJ11" i="1" s="1"/>
  <c r="AO11" i="1" s="1"/>
  <c r="K12" i="1"/>
  <c r="P12" i="1" s="1"/>
  <c r="U12" i="1" s="1"/>
  <c r="Z12" i="1" s="1"/>
  <c r="AE12" i="1" s="1"/>
  <c r="AJ12" i="1" s="1"/>
  <c r="AO12" i="1" s="1"/>
  <c r="K13" i="1"/>
  <c r="P13" i="1" s="1"/>
  <c r="U13" i="1" s="1"/>
  <c r="Z13" i="1" s="1"/>
  <c r="AE13" i="1" s="1"/>
  <c r="AJ13" i="1" s="1"/>
  <c r="AO13" i="1" s="1"/>
  <c r="K14" i="1"/>
  <c r="P14" i="1" s="1"/>
  <c r="U14" i="1" s="1"/>
  <c r="Z14" i="1" s="1"/>
  <c r="AE14" i="1" s="1"/>
  <c r="AJ14" i="1" s="1"/>
  <c r="AO14" i="1" s="1"/>
  <c r="K15" i="1"/>
  <c r="P15" i="1" s="1"/>
  <c r="U15" i="1" s="1"/>
  <c r="Z15" i="1" s="1"/>
  <c r="AE15" i="1" s="1"/>
  <c r="AJ15" i="1" s="1"/>
  <c r="AO15" i="1" s="1"/>
  <c r="K16" i="1"/>
  <c r="P16" i="1" s="1"/>
  <c r="U16" i="1" s="1"/>
  <c r="Z16" i="1" s="1"/>
  <c r="AE16" i="1" s="1"/>
  <c r="AJ16" i="1" s="1"/>
  <c r="AO16" i="1" s="1"/>
  <c r="K17" i="1"/>
  <c r="P17" i="1" s="1"/>
  <c r="U17" i="1" s="1"/>
  <c r="Z17" i="1" s="1"/>
  <c r="AE17" i="1" s="1"/>
  <c r="AJ17" i="1" s="1"/>
  <c r="AO17" i="1" s="1"/>
  <c r="K18" i="1"/>
  <c r="P18" i="1" s="1"/>
  <c r="U18" i="1" s="1"/>
  <c r="Z18" i="1" s="1"/>
  <c r="AE18" i="1" s="1"/>
  <c r="AJ18" i="1" s="1"/>
  <c r="AO18" i="1" s="1"/>
  <c r="K19" i="1"/>
  <c r="P19" i="1" s="1"/>
  <c r="U19" i="1" s="1"/>
  <c r="Z19" i="1" s="1"/>
  <c r="AE19" i="1" s="1"/>
  <c r="AJ19" i="1" s="1"/>
  <c r="AO19" i="1" s="1"/>
  <c r="K20" i="1"/>
  <c r="P20" i="1" s="1"/>
  <c r="U20" i="1" s="1"/>
  <c r="Z20" i="1" s="1"/>
  <c r="AE20" i="1" s="1"/>
  <c r="AJ20" i="1" s="1"/>
  <c r="AO20" i="1" s="1"/>
  <c r="K21" i="1"/>
  <c r="P21" i="1" s="1"/>
  <c r="U21" i="1" s="1"/>
  <c r="Z21" i="1" s="1"/>
  <c r="AE21" i="1" s="1"/>
  <c r="AJ21" i="1" s="1"/>
  <c r="AO21" i="1" s="1"/>
  <c r="K22" i="1"/>
  <c r="P22" i="1" s="1"/>
  <c r="U22" i="1" s="1"/>
  <c r="Z22" i="1" s="1"/>
  <c r="AE22" i="1" s="1"/>
  <c r="AJ22" i="1" s="1"/>
  <c r="AO22" i="1" s="1"/>
  <c r="A5" i="1"/>
  <c r="A11" i="1"/>
  <c r="A12" i="1"/>
  <c r="A13" i="1"/>
  <c r="A14" i="1"/>
  <c r="A15" i="1"/>
  <c r="A16" i="1"/>
  <c r="A17" i="1"/>
  <c r="A18" i="1"/>
  <c r="A19" i="1"/>
  <c r="A20" i="1"/>
  <c r="A21" i="1"/>
  <c r="A22" i="1"/>
  <c r="M24" i="1"/>
  <c r="D8" i="4" s="1"/>
  <c r="AM12" i="1" l="1"/>
  <c r="AG24" i="1"/>
  <c r="D9" i="4" s="1"/>
  <c r="I9" i="4" s="1"/>
  <c r="AH12" i="1"/>
  <c r="D11" i="4"/>
  <c r="E11" i="4" s="1"/>
  <c r="D6" i="4"/>
  <c r="I22" i="1"/>
  <c r="AR21" i="1"/>
  <c r="AM22" i="1"/>
  <c r="V24" i="1"/>
  <c r="G13" i="4" s="1"/>
  <c r="X21" i="1"/>
  <c r="L24" i="1"/>
  <c r="G8" i="4" s="1"/>
  <c r="H8" i="4" s="1"/>
  <c r="N8" i="1"/>
  <c r="B24" i="1"/>
  <c r="G10" i="4" s="1"/>
  <c r="H10" i="4" s="1"/>
  <c r="D22" i="1"/>
  <c r="AL24" i="1"/>
  <c r="D14" i="4" s="1"/>
  <c r="AK24" i="1"/>
  <c r="G14" i="4" s="1"/>
  <c r="H14" i="4" s="1"/>
  <c r="G24" i="1"/>
  <c r="G12" i="4" s="1"/>
  <c r="H12" i="4" s="1"/>
  <c r="Q24" i="1"/>
  <c r="S24" i="1" s="1"/>
  <c r="AP24" i="1"/>
  <c r="G7" i="4" s="1"/>
  <c r="H7" i="4" s="1"/>
  <c r="AA24" i="1"/>
  <c r="AC24" i="1" s="1"/>
  <c r="E13" i="4"/>
  <c r="E8" i="4"/>
  <c r="E12" i="4"/>
  <c r="E7" i="4"/>
  <c r="D17" i="4" l="1"/>
  <c r="AH24" i="1"/>
  <c r="E6" i="4"/>
  <c r="N24" i="1"/>
  <c r="D24" i="1"/>
  <c r="X24" i="1"/>
  <c r="I8" i="4"/>
  <c r="G6" i="4"/>
  <c r="I24" i="1"/>
  <c r="E9" i="4"/>
  <c r="AR24" i="1"/>
  <c r="G11" i="4"/>
  <c r="H11" i="4" s="1"/>
  <c r="AM24" i="1"/>
  <c r="I12" i="4"/>
  <c r="H13" i="4"/>
  <c r="I13" i="4"/>
  <c r="I7" i="4"/>
  <c r="E14" i="4"/>
  <c r="I14" i="4"/>
  <c r="I10" i="4"/>
  <c r="E10" i="4"/>
  <c r="G17" i="4" l="1"/>
  <c r="I6" i="4"/>
  <c r="H6" i="4"/>
  <c r="E17" i="4"/>
  <c r="I11" i="4"/>
  <c r="I17" i="4" l="1"/>
  <c r="H17" i="4" l="1"/>
</calcChain>
</file>

<file path=xl/sharedStrings.xml><?xml version="1.0" encoding="utf-8"?>
<sst xmlns="http://schemas.openxmlformats.org/spreadsheetml/2006/main" count="91" uniqueCount="44">
  <si>
    <t>Tiempo Extraordinario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</si>
  <si>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</si>
  <si>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</si>
  <si>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</si>
  <si>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</si>
  <si>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</si>
  <si>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</si>
  <si>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</si>
  <si>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</si>
  <si>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</si>
  <si>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</si>
  <si>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</si>
  <si>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</si>
  <si>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REGION BRUNCA</t>
  </si>
  <si>
    <t>BRUNCA</t>
  </si>
  <si>
    <t>REGION CENTRAL NORTE</t>
  </si>
  <si>
    <t>REGION CHOROTEGA</t>
  </si>
  <si>
    <t>CHOROTEGA</t>
  </si>
  <si>
    <t>REGION  HUETAR NORTE</t>
  </si>
  <si>
    <t>HUETAR NORTE</t>
  </si>
  <si>
    <t>REGION OCCIDENTE</t>
  </si>
  <si>
    <t>REGION PACIFICO CENTRAL</t>
  </si>
  <si>
    <t>Programa 631</t>
  </si>
  <si>
    <t>Rectoría</t>
  </si>
  <si>
    <t>Ley 9028</t>
  </si>
  <si>
    <t>Total</t>
  </si>
  <si>
    <t>Ejecutado</t>
  </si>
  <si>
    <t>N°</t>
  </si>
  <si>
    <t>REGION</t>
  </si>
  <si>
    <t>CENTRAL NORTE</t>
  </si>
  <si>
    <t>CENTRAL SUR</t>
  </si>
  <si>
    <t>CENTRAL ESTE</t>
  </si>
  <si>
    <t>CENTRAL OCCIDENTE</t>
  </si>
  <si>
    <t>HUETAR CARIBE</t>
  </si>
  <si>
    <t>PACIFICO CENTRAL</t>
  </si>
  <si>
    <t>NIVEL CENTRAL</t>
  </si>
  <si>
    <t>TOTAL</t>
  </si>
  <si>
    <t xml:space="preserve">EJECUCION  PRESUPUESTARIA TIEMPO EXTRAORDINARIO </t>
  </si>
  <si>
    <t>RECURSOS BLOQUEADOS</t>
  </si>
  <si>
    <t>Ejecución al 31 de Diciembre del 2018</t>
  </si>
  <si>
    <t>al 31 de Diciembre del 2018</t>
  </si>
  <si>
    <t>% Ejecución</t>
  </si>
  <si>
    <t>Nota: Se incluyen 50,000 por traslado de partidas autorizados en octubre del 2018.</t>
  </si>
  <si>
    <t>Asignado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</si>
</sst>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17" fontId="0" fillId="0" borderId="4" xfId="0" applyNumberForma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2" fillId="0" borderId="0" xfId="0" applyFont="1" applyAlignment="1"/>
    <xf numFmtId="4" fontId="0" fillId="0" borderId="8" xfId="0" applyNumberFormat="1" applyBorder="1"/>
    <xf numFmtId="17" fontId="0" fillId="0" borderId="7" xfId="0" applyNumberFormat="1" applyBorder="1" applyAlignment="1">
      <alignment horizontal="left"/>
    </xf>
    <xf numFmtId="0" fontId="2" fillId="0" borderId="11" xfId="0" applyFont="1" applyBorder="1"/>
    <xf numFmtId="4" fontId="2" fillId="0" borderId="12" xfId="0" applyNumberFormat="1" applyFont="1" applyBorder="1"/>
    <xf numFmtId="4" fontId="0" fillId="0" borderId="13" xfId="0" applyNumberFormat="1" applyBorder="1"/>
    <xf numFmtId="4" fontId="2" fillId="0" borderId="14" xfId="0" applyNumberFormat="1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2" borderId="11" xfId="0" applyFill="1" applyBorder="1"/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Border="1"/>
    <xf numFmtId="0" fontId="2" fillId="0" borderId="6" xfId="0" applyFont="1" applyBorder="1" applyAlignment="1">
      <alignment horizontal="center"/>
    </xf>
    <xf numFmtId="0" fontId="0" fillId="0" borderId="0" xfId="0" applyBorder="1"/>
    <xf numFmtId="4" fontId="2" fillId="0" borderId="0" xfId="0" applyNumberFormat="1" applyFont="1" applyBorder="1"/>
    <xf numFmtId="0" fontId="2" fillId="0" borderId="0" xfId="0" applyFont="1" applyBorder="1"/>
    <xf numFmtId="0" fontId="0" fillId="0" borderId="0" xfId="0" applyFill="1" applyBorder="1"/>
    <xf numFmtId="164" fontId="0" fillId="0" borderId="8" xfId="1" applyFont="1" applyBorder="1"/>
    <xf numFmtId="0" fontId="4" fillId="0" borderId="12" xfId="0" applyFont="1" applyBorder="1"/>
    <xf numFmtId="164" fontId="4" fillId="0" borderId="12" xfId="1" applyFont="1" applyBorder="1"/>
    <xf numFmtId="164" fontId="0" fillId="0" borderId="13" xfId="1" applyFont="1" applyBorder="1"/>
    <xf numFmtId="164" fontId="4" fillId="0" borderId="14" xfId="1" applyFont="1" applyBorder="1"/>
    <xf numFmtId="0" fontId="5" fillId="0" borderId="0" xfId="0" applyFont="1"/>
    <xf numFmtId="4" fontId="0" fillId="0" borderId="0" xfId="0" applyNumberFormat="1"/>
    <xf numFmtId="0" fontId="2" fillId="0" borderId="0" xfId="0" applyFont="1" applyFill="1" applyBorder="1" applyAlignment="1">
      <alignment horizontal="center"/>
    </xf>
    <xf numFmtId="4" fontId="0" fillId="0" borderId="0" xfId="0" applyNumberFormat="1" applyFill="1" applyBorder="1"/>
    <xf numFmtId="9" fontId="0" fillId="0" borderId="8" xfId="2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" fontId="2" fillId="0" borderId="14" xfId="0" applyNumberFormat="1" applyFont="1" applyFill="1" applyBorder="1"/>
    <xf numFmtId="4" fontId="0" fillId="0" borderId="8" xfId="0" applyNumberFormat="1" applyFill="1" applyBorder="1"/>
    <xf numFmtId="4" fontId="0" fillId="0" borderId="13" xfId="0" applyNumberFormat="1" applyFill="1" applyBorder="1"/>
    <xf numFmtId="4" fontId="2" fillId="0" borderId="12" xfId="0" applyNumberFormat="1" applyFont="1" applyFill="1" applyBorder="1"/>
    <xf numFmtId="0" fontId="0" fillId="2" borderId="9" xfId="0" applyFill="1" applyBorder="1"/>
    <xf numFmtId="0" fontId="2" fillId="2" borderId="1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4" fontId="0" fillId="0" borderId="8" xfId="0" applyNumberFormat="1" applyFont="1" applyFill="1" applyBorder="1"/>
    <xf numFmtId="0" fontId="0" fillId="2" borderId="7" xfId="0" applyFont="1" applyFill="1" applyBorder="1"/>
    <xf numFmtId="17" fontId="0" fillId="0" borderId="7" xfId="0" applyNumberFormat="1" applyFont="1" applyBorder="1" applyAlignment="1">
      <alignment horizontal="left"/>
    </xf>
    <xf numFmtId="4" fontId="0" fillId="0" borderId="8" xfId="0" applyNumberFormat="1" applyFont="1" applyBorder="1"/>
    <xf numFmtId="4" fontId="0" fillId="0" borderId="13" xfId="0" applyNumberFormat="1" applyFont="1" applyBorder="1"/>
    <xf numFmtId="4" fontId="0" fillId="0" borderId="13" xfId="0" applyNumberFormat="1" applyFont="1" applyFill="1" applyBorder="1"/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7" xfId="0" applyFill="1" applyBorder="1"/>
    <xf numFmtId="9" fontId="4" fillId="0" borderId="12" xfId="2" applyFont="1" applyBorder="1" applyAlignment="1">
      <alignment horizontal="center"/>
    </xf>
    <xf numFmtId="164" fontId="0" fillId="0" borderId="0" xfId="0" applyNumberFormat="1"/>
    <xf numFmtId="3" fontId="0" fillId="0" borderId="8" xfId="0" applyNumberFormat="1" applyBorder="1"/>
    <xf numFmtId="0" fontId="0" fillId="0" borderId="13" xfId="0" applyBorder="1"/>
    <xf numFmtId="164" fontId="1" fillId="0" borderId="8" xfId="1" applyFont="1" applyBorder="1"/>
    <xf numFmtId="0" fontId="3" fillId="0" borderId="0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64" fontId="4" fillId="3" borderId="5" xfId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64" fontId="4" fillId="3" borderId="11" xfId="1" applyFont="1" applyFill="1" applyBorder="1" applyAlignment="1"/>
    <xf numFmtId="164" fontId="4" fillId="3" borderId="12" xfId="1" applyFont="1" applyFill="1" applyBorder="1" applyAlignment="1"/>
    <xf numFmtId="164" fontId="4" fillId="3" borderId="16" xfId="1" applyFont="1" applyFill="1" applyBorder="1" applyAlignment="1">
      <alignment horizontal="center"/>
    </xf>
    <xf numFmtId="164" fontId="4" fillId="3" borderId="17" xfId="1" applyFont="1" applyFill="1" applyBorder="1" applyAlignment="1">
      <alignment horizontal="center"/>
    </xf>
    <xf numFmtId="164" fontId="4" fillId="3" borderId="18" xfId="1" applyFont="1" applyFill="1" applyBorder="1" applyAlignment="1">
      <alignment horizontal="center"/>
    </xf>
    <xf numFmtId="164" fontId="4" fillId="3" borderId="14" xfId="1" applyFont="1" applyFill="1" applyBorder="1" applyAlignment="1"/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ris%20Fonseca/Documents/2017/Ministerio%20de%20Salud/Tiempo%20Extraordinario/EXTRAS%20NIVEL%20RECTORIA%20Y%20LEY%209028%20201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 Extraordinario"/>
      <sheetName val="Programas Presupuestarios"/>
      <sheetName val="Ejecución"/>
      <sheetName val="Tiempo Extra"/>
      <sheetName val="Requerimiento de Recursos"/>
      <sheetName val="Distribución IV Trimestre"/>
    </sheetNames>
    <sheetDataSet>
      <sheetData sheetId="0"/>
      <sheetData sheetId="1"/>
      <sheetData sheetId="2"/>
      <sheetData sheetId="3">
        <row r="4">
          <cell r="B4" t="str">
            <v>REGION HUETAR CARIBE</v>
          </cell>
        </row>
        <row r="9">
          <cell r="B9" t="str">
            <v>Enero</v>
          </cell>
        </row>
        <row r="10">
          <cell r="B10" t="str">
            <v>Febrero</v>
          </cell>
        </row>
        <row r="11">
          <cell r="B11" t="str">
            <v>Marzo</v>
          </cell>
        </row>
        <row r="12">
          <cell r="B12" t="str">
            <v>Abril</v>
          </cell>
        </row>
        <row r="13">
          <cell r="B13" t="str">
            <v>Mayo</v>
          </cell>
        </row>
        <row r="14">
          <cell r="B14" t="str">
            <v>Junio</v>
          </cell>
        </row>
        <row r="15">
          <cell r="B15" t="str">
            <v>Julio</v>
          </cell>
        </row>
        <row r="16">
          <cell r="B16" t="str">
            <v>Agosto</v>
          </cell>
        </row>
        <row r="17">
          <cell r="B17" t="str">
            <v>Setiembre</v>
          </cell>
        </row>
        <row r="18">
          <cell r="B18" t="str">
            <v>Octubre</v>
          </cell>
        </row>
        <row r="19">
          <cell r="B19" t="str">
            <v>Noviembre</v>
          </cell>
        </row>
        <row r="20">
          <cell r="B20" t="str">
            <v>Diciembre</v>
          </cell>
        </row>
        <row r="39">
          <cell r="B39" t="str">
            <v>REGION CENTRAL ESTE</v>
          </cell>
        </row>
        <row r="42">
          <cell r="E42">
            <v>0</v>
          </cell>
        </row>
        <row r="44">
          <cell r="B44" t="str">
            <v>Enero</v>
          </cell>
        </row>
        <row r="45">
          <cell r="B45" t="str">
            <v>Febrero</v>
          </cell>
        </row>
        <row r="46">
          <cell r="B46" t="str">
            <v>Marzo</v>
          </cell>
        </row>
        <row r="47">
          <cell r="B47" t="str">
            <v>Abril</v>
          </cell>
        </row>
        <row r="48">
          <cell r="B48" t="str">
            <v>Mayo</v>
          </cell>
        </row>
        <row r="49">
          <cell r="B49" t="str">
            <v>Junio</v>
          </cell>
        </row>
        <row r="50">
          <cell r="B50" t="str">
            <v>Julio</v>
          </cell>
        </row>
        <row r="51">
          <cell r="B51" t="str">
            <v>Agosto</v>
          </cell>
        </row>
        <row r="52">
          <cell r="B52" t="str">
            <v>Setiembre</v>
          </cell>
        </row>
        <row r="53">
          <cell r="B53" t="str">
            <v>Octubre</v>
          </cell>
        </row>
        <row r="54">
          <cell r="B54" t="str">
            <v>Noviembre</v>
          </cell>
        </row>
        <row r="55">
          <cell r="B55" t="str">
            <v>Diciembre</v>
          </cell>
        </row>
        <row r="59">
          <cell r="E59">
            <v>0</v>
          </cell>
        </row>
        <row r="93">
          <cell r="E93">
            <v>0</v>
          </cell>
        </row>
        <row r="94">
          <cell r="E94">
            <v>0</v>
          </cell>
        </row>
        <row r="141">
          <cell r="E141">
            <v>0</v>
          </cell>
        </row>
        <row r="144">
          <cell r="B144" t="str">
            <v>REGION CENTRAL SUR</v>
          </cell>
        </row>
        <row r="146">
          <cell r="E146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6"/>
  <sheetViews>
    <sheetView zoomScaleNormal="100" workbookViewId="0">
      <selection activeCell="C19" sqref="C19"/>
    </sheetView>
  </sheetViews>
  <sheetFormatPr baseColWidth="10" defaultRowHeight="15" x14ac:dyDescent="0.25"/>
  <cols>
    <col min="1" max="1" width="20" customWidth="1"/>
    <col min="2" max="2" width="19" customWidth="1"/>
    <col min="3" max="3" width="17.28515625" customWidth="1"/>
    <col min="4" max="4" width="16.85546875" customWidth="1"/>
    <col min="5" max="5" width="5.5703125" customWidth="1"/>
    <col min="6" max="6" width="20.7109375" customWidth="1"/>
    <col min="7" max="7" width="14.42578125" customWidth="1"/>
    <col min="8" max="8" width="14.85546875" customWidth="1"/>
    <col min="9" max="9" width="18" customWidth="1"/>
    <col min="10" max="10" width="7" customWidth="1"/>
    <col min="11" max="11" width="20.140625" customWidth="1"/>
    <col min="12" max="12" width="18" customWidth="1"/>
    <col min="13" max="14" width="15.42578125" customWidth="1"/>
    <col min="15" max="15" width="7.5703125" customWidth="1"/>
    <col min="16" max="16" width="20.140625" customWidth="1"/>
    <col min="17" max="17" width="16" customWidth="1"/>
    <col min="18" max="19" width="14.42578125" customWidth="1"/>
    <col min="20" max="20" width="7.5703125" customWidth="1"/>
    <col min="21" max="21" width="18.85546875" customWidth="1"/>
    <col min="22" max="22" width="15.42578125" customWidth="1"/>
    <col min="23" max="24" width="16.140625" customWidth="1"/>
    <col min="25" max="25" width="6.85546875" customWidth="1"/>
    <col min="26" max="26" width="18.85546875" customWidth="1"/>
    <col min="27" max="27" width="15.140625" customWidth="1"/>
    <col min="28" max="29" width="16.140625" customWidth="1"/>
    <col min="31" max="31" width="17.5703125" customWidth="1"/>
    <col min="32" max="32" width="14.5703125" customWidth="1"/>
    <col min="33" max="34" width="15.85546875" customWidth="1"/>
    <col min="35" max="35" width="8" customWidth="1"/>
    <col min="36" max="36" width="20.5703125" customWidth="1"/>
    <col min="37" max="37" width="15.140625" customWidth="1"/>
    <col min="38" max="39" width="16" customWidth="1"/>
    <col min="40" max="40" width="8.85546875" customWidth="1"/>
    <col min="41" max="41" width="18.5703125" customWidth="1"/>
    <col min="42" max="42" width="14.85546875" customWidth="1"/>
    <col min="43" max="43" width="14.140625" customWidth="1"/>
    <col min="44" max="44" width="15.7109375" customWidth="1"/>
    <col min="45" max="45" width="13.42578125" bestFit="1" customWidth="1"/>
  </cols>
  <sheetData>
    <row r="1" spans="1:45" ht="18.75" x14ac:dyDescent="0.3">
      <c r="A1" s="28" t="s">
        <v>0</v>
      </c>
    </row>
    <row r="2" spans="1:45" ht="18.75" x14ac:dyDescent="0.3">
      <c r="A2" s="28" t="s">
        <v>39</v>
      </c>
    </row>
    <row r="4" spans="1:45" ht="15.75" thickBot="1" x14ac:dyDescent="0.3"/>
    <row r="5" spans="1:45" x14ac:dyDescent="0.25">
      <c r="A5" s="56" t="str">
        <f>'[1]Tiempo Extra'!B4</f>
        <v>REGION HUETAR CARIBE</v>
      </c>
      <c r="B5" s="57"/>
      <c r="C5" s="57"/>
      <c r="D5" s="58"/>
      <c r="E5" s="5"/>
      <c r="F5" s="56" t="s">
        <v>13</v>
      </c>
      <c r="G5" s="57"/>
      <c r="H5" s="57"/>
      <c r="I5" s="58"/>
      <c r="K5" s="56" t="str">
        <f>'[1]Tiempo Extra'!B39</f>
        <v>REGION CENTRAL ESTE</v>
      </c>
      <c r="L5" s="57"/>
      <c r="M5" s="57"/>
      <c r="N5" s="58"/>
      <c r="P5" s="56" t="s">
        <v>15</v>
      </c>
      <c r="Q5" s="57"/>
      <c r="R5" s="57"/>
      <c r="S5" s="58"/>
      <c r="U5" s="56" t="s">
        <v>16</v>
      </c>
      <c r="V5" s="57"/>
      <c r="W5" s="57"/>
      <c r="X5" s="58"/>
      <c r="Z5" s="56" t="s">
        <v>18</v>
      </c>
      <c r="AA5" s="57"/>
      <c r="AB5" s="57"/>
      <c r="AC5" s="58"/>
      <c r="AE5" s="56" t="s">
        <v>20</v>
      </c>
      <c r="AF5" s="57"/>
      <c r="AG5" s="57"/>
      <c r="AH5" s="58"/>
      <c r="AJ5" s="56" t="s">
        <v>21</v>
      </c>
      <c r="AK5" s="57"/>
      <c r="AL5" s="57"/>
      <c r="AM5" s="58"/>
      <c r="AO5" s="56" t="str">
        <f>'[1]Tiempo Extra'!$B$144</f>
        <v>REGION CENTRAL SUR</v>
      </c>
      <c r="AP5" s="57"/>
      <c r="AQ5" s="57"/>
      <c r="AR5" s="58"/>
      <c r="AS5" s="22"/>
    </row>
    <row r="6" spans="1:45" x14ac:dyDescent="0.25">
      <c r="A6" s="59" t="s">
        <v>22</v>
      </c>
      <c r="B6" s="60"/>
      <c r="C6" s="60"/>
      <c r="D6" s="61"/>
      <c r="F6" s="59" t="s">
        <v>22</v>
      </c>
      <c r="G6" s="60"/>
      <c r="H6" s="60"/>
      <c r="I6" s="61"/>
      <c r="K6" s="59" t="s">
        <v>22</v>
      </c>
      <c r="L6" s="60"/>
      <c r="M6" s="60"/>
      <c r="N6" s="61"/>
      <c r="P6" s="59" t="s">
        <v>22</v>
      </c>
      <c r="Q6" s="60"/>
      <c r="R6" s="60"/>
      <c r="S6" s="61"/>
      <c r="U6" s="59" t="s">
        <v>22</v>
      </c>
      <c r="V6" s="60"/>
      <c r="W6" s="60"/>
      <c r="X6" s="61"/>
      <c r="Z6" s="59" t="s">
        <v>22</v>
      </c>
      <c r="AA6" s="60"/>
      <c r="AB6" s="60"/>
      <c r="AC6" s="61"/>
      <c r="AE6" s="59" t="s">
        <v>22</v>
      </c>
      <c r="AF6" s="60"/>
      <c r="AG6" s="60"/>
      <c r="AH6" s="61"/>
      <c r="AJ6" s="59" t="s">
        <v>22</v>
      </c>
      <c r="AK6" s="60"/>
      <c r="AL6" s="60"/>
      <c r="AM6" s="61"/>
      <c r="AO6" s="59" t="s">
        <v>22</v>
      </c>
      <c r="AP6" s="60"/>
      <c r="AQ6" s="60"/>
      <c r="AR6" s="61"/>
      <c r="AS6" s="22"/>
    </row>
    <row r="7" spans="1:45" ht="15.75" thickBot="1" x14ac:dyDescent="0.3">
      <c r="A7" s="38"/>
      <c r="B7" s="39" t="s">
        <v>24</v>
      </c>
      <c r="C7" s="39" t="s">
        <v>23</v>
      </c>
      <c r="D7" s="40" t="s">
        <v>25</v>
      </c>
      <c r="F7" s="14"/>
      <c r="G7" s="15" t="s">
        <v>24</v>
      </c>
      <c r="H7" s="15" t="s">
        <v>23</v>
      </c>
      <c r="I7" s="16" t="s">
        <v>25</v>
      </c>
      <c r="K7" s="14"/>
      <c r="L7" s="16" t="s">
        <v>24</v>
      </c>
      <c r="M7" s="15" t="s">
        <v>23</v>
      </c>
      <c r="N7" s="16" t="s">
        <v>25</v>
      </c>
      <c r="P7" s="14"/>
      <c r="Q7" s="15" t="s">
        <v>24</v>
      </c>
      <c r="R7" s="15" t="s">
        <v>23</v>
      </c>
      <c r="S7" s="16" t="s">
        <v>25</v>
      </c>
      <c r="U7" s="14"/>
      <c r="V7" s="15" t="s">
        <v>24</v>
      </c>
      <c r="W7" s="15" t="s">
        <v>23</v>
      </c>
      <c r="X7" s="16" t="s">
        <v>25</v>
      </c>
      <c r="Z7" s="49"/>
      <c r="AA7" s="47" t="s">
        <v>24</v>
      </c>
      <c r="AB7" s="47" t="s">
        <v>23</v>
      </c>
      <c r="AC7" s="48" t="s">
        <v>25</v>
      </c>
      <c r="AE7" s="14"/>
      <c r="AF7" s="15" t="s">
        <v>24</v>
      </c>
      <c r="AG7" s="15" t="s">
        <v>23</v>
      </c>
      <c r="AH7" s="16" t="s">
        <v>25</v>
      </c>
      <c r="AJ7" s="14"/>
      <c r="AK7" s="15" t="s">
        <v>24</v>
      </c>
      <c r="AL7" s="15" t="s">
        <v>23</v>
      </c>
      <c r="AM7" s="16" t="s">
        <v>25</v>
      </c>
      <c r="AO7" s="42"/>
      <c r="AP7" s="33" t="s">
        <v>24</v>
      </c>
      <c r="AQ7" s="33" t="s">
        <v>23</v>
      </c>
      <c r="AR7" s="16" t="s">
        <v>25</v>
      </c>
      <c r="AS7" s="30"/>
    </row>
    <row r="8" spans="1:45" hidden="1" x14ac:dyDescent="0.25">
      <c r="A8" s="7">
        <v>43009</v>
      </c>
      <c r="B8" s="6">
        <v>0</v>
      </c>
      <c r="C8" s="6">
        <v>0</v>
      </c>
      <c r="D8" s="10">
        <f>+B8+C8</f>
        <v>0</v>
      </c>
      <c r="F8" s="17"/>
      <c r="G8" s="12"/>
      <c r="H8" s="12"/>
      <c r="I8" s="18"/>
      <c r="K8" s="1">
        <v>43009</v>
      </c>
      <c r="L8" s="12">
        <f>'[1]Tiempo Extra'!E42</f>
        <v>0</v>
      </c>
      <c r="M8" s="12">
        <v>0</v>
      </c>
      <c r="N8" s="13">
        <f>+L8+M8</f>
        <v>0</v>
      </c>
      <c r="P8" s="1">
        <f t="shared" ref="P8:P22" si="0">K8</f>
        <v>43009</v>
      </c>
      <c r="Q8" s="12">
        <f>'[1]Tiempo Extra'!E59</f>
        <v>0</v>
      </c>
      <c r="R8" s="6">
        <v>0</v>
      </c>
      <c r="S8" s="13">
        <f>+Q8+R8</f>
        <v>0</v>
      </c>
      <c r="U8" s="1">
        <f t="shared" ref="U8:U22" si="1">P8</f>
        <v>43009</v>
      </c>
      <c r="V8" s="12">
        <v>0</v>
      </c>
      <c r="W8" s="12">
        <v>0</v>
      </c>
      <c r="X8" s="13">
        <f>+V8+W8</f>
        <v>0</v>
      </c>
      <c r="Z8" s="7">
        <f t="shared" ref="Z8:Z22" si="2">U8</f>
        <v>43009</v>
      </c>
      <c r="AA8" s="6">
        <f>'[1]Tiempo Extra'!E93</f>
        <v>0</v>
      </c>
      <c r="AB8" s="6">
        <v>0</v>
      </c>
      <c r="AC8" s="10">
        <f>+AA8+AB8</f>
        <v>0</v>
      </c>
      <c r="AE8" s="1">
        <f t="shared" ref="AE8:AE22" si="3">Z8</f>
        <v>43009</v>
      </c>
      <c r="AF8" s="12">
        <v>0</v>
      </c>
      <c r="AG8" s="12">
        <v>0</v>
      </c>
      <c r="AH8" s="13">
        <f>+AF8+AG8</f>
        <v>0</v>
      </c>
      <c r="AJ8" s="1">
        <f t="shared" ref="AJ8:AJ22" si="4">AE8</f>
        <v>43009</v>
      </c>
      <c r="AK8" s="12">
        <v>0</v>
      </c>
      <c r="AL8" s="12">
        <v>0</v>
      </c>
      <c r="AM8" s="13">
        <f>+AK8+AL8</f>
        <v>0</v>
      </c>
      <c r="AO8" s="43">
        <f t="shared" ref="AO8:AO22" si="5">AJ8</f>
        <v>43009</v>
      </c>
      <c r="AP8" s="44">
        <f>'[1]Tiempo Extra'!E146</f>
        <v>0</v>
      </c>
      <c r="AQ8" s="44">
        <v>0</v>
      </c>
      <c r="AR8" s="45">
        <f>+AP8+AQ8</f>
        <v>0</v>
      </c>
      <c r="AS8" s="22"/>
    </row>
    <row r="9" spans="1:45" hidden="1" x14ac:dyDescent="0.25">
      <c r="A9" s="7">
        <v>43040</v>
      </c>
      <c r="B9" s="6">
        <v>0</v>
      </c>
      <c r="C9" s="6">
        <v>0</v>
      </c>
      <c r="D9" s="10">
        <f>+B9+C9</f>
        <v>0</v>
      </c>
      <c r="F9" s="7">
        <v>43040</v>
      </c>
      <c r="G9" s="6">
        <v>0</v>
      </c>
      <c r="H9" s="6">
        <v>0</v>
      </c>
      <c r="I9" s="10">
        <f>+G9+H9</f>
        <v>0</v>
      </c>
      <c r="K9" s="7">
        <v>43040</v>
      </c>
      <c r="L9" s="12">
        <v>0</v>
      </c>
      <c r="M9" s="6">
        <v>0</v>
      </c>
      <c r="N9" s="13">
        <f t="shared" ref="N9:N22" si="6">+L9+M9</f>
        <v>0</v>
      </c>
      <c r="P9" s="7">
        <f t="shared" si="0"/>
        <v>43040</v>
      </c>
      <c r="Q9" s="6">
        <v>0</v>
      </c>
      <c r="R9" s="12">
        <v>0</v>
      </c>
      <c r="S9" s="13">
        <f t="shared" ref="S9:S22" si="7">+Q9+R9</f>
        <v>0</v>
      </c>
      <c r="U9" s="7">
        <f t="shared" si="1"/>
        <v>43040</v>
      </c>
      <c r="V9" s="12">
        <v>0</v>
      </c>
      <c r="W9" s="12">
        <v>0</v>
      </c>
      <c r="X9" s="13">
        <f t="shared" ref="X9:X22" si="8">+V9+W9</f>
        <v>0</v>
      </c>
      <c r="Z9" s="7">
        <f t="shared" si="2"/>
        <v>43040</v>
      </c>
      <c r="AA9" s="6">
        <f>'[1]Tiempo Extra'!E94</f>
        <v>0</v>
      </c>
      <c r="AB9" s="6">
        <v>0</v>
      </c>
      <c r="AC9" s="10">
        <f t="shared" ref="AC9:AC22" si="9">+AA9+AB9</f>
        <v>0</v>
      </c>
      <c r="AE9" s="7">
        <f t="shared" si="3"/>
        <v>43040</v>
      </c>
      <c r="AF9" s="12">
        <v>0</v>
      </c>
      <c r="AG9" s="12">
        <v>0</v>
      </c>
      <c r="AH9" s="13">
        <f t="shared" ref="AH9:AH22" si="10">+AF9+AG9</f>
        <v>0</v>
      </c>
      <c r="AJ9" s="7">
        <f t="shared" si="4"/>
        <v>43040</v>
      </c>
      <c r="AK9" s="6">
        <v>0</v>
      </c>
      <c r="AL9" s="6">
        <v>0</v>
      </c>
      <c r="AM9" s="13">
        <f t="shared" ref="AM9:AM22" si="11">+AK9+AL9</f>
        <v>0</v>
      </c>
      <c r="AO9" s="43">
        <f t="shared" si="5"/>
        <v>43040</v>
      </c>
      <c r="AP9" s="41">
        <v>0</v>
      </c>
      <c r="AQ9" s="41">
        <v>0</v>
      </c>
      <c r="AR9" s="45">
        <f t="shared" ref="AR9:AR22" si="12">+AP9+AQ9</f>
        <v>0</v>
      </c>
      <c r="AS9" s="31"/>
    </row>
    <row r="10" spans="1:45" hidden="1" x14ac:dyDescent="0.25">
      <c r="A10" s="7">
        <v>43070</v>
      </c>
      <c r="B10" s="3"/>
      <c r="C10" s="35">
        <v>68957.25</v>
      </c>
      <c r="D10" s="10">
        <f t="shared" ref="D10:D22" si="13">+B10+C10</f>
        <v>68957.25</v>
      </c>
      <c r="F10" s="7">
        <v>43070</v>
      </c>
      <c r="G10" s="35">
        <v>225458.62</v>
      </c>
      <c r="H10" s="35">
        <v>157975.21</v>
      </c>
      <c r="I10" s="10">
        <f t="shared" ref="I10:I22" si="14">+G10+H10</f>
        <v>383433.82999999996</v>
      </c>
      <c r="K10" s="7">
        <v>43070</v>
      </c>
      <c r="L10" s="35">
        <v>200512.47</v>
      </c>
      <c r="M10" s="35">
        <v>21874.68</v>
      </c>
      <c r="N10" s="13">
        <f t="shared" si="6"/>
        <v>222387.15</v>
      </c>
      <c r="P10" s="7">
        <f t="shared" si="0"/>
        <v>43070</v>
      </c>
      <c r="Q10" s="35">
        <v>31393.8</v>
      </c>
      <c r="R10" s="35">
        <v>36595.760000000002</v>
      </c>
      <c r="S10" s="13">
        <f t="shared" si="7"/>
        <v>67989.56</v>
      </c>
      <c r="U10" s="7">
        <f t="shared" si="1"/>
        <v>43070</v>
      </c>
      <c r="V10" s="35">
        <v>439784.17</v>
      </c>
      <c r="W10" s="35">
        <v>64886</v>
      </c>
      <c r="X10" s="13">
        <f t="shared" si="8"/>
        <v>504670.17</v>
      </c>
      <c r="Z10" s="7">
        <f t="shared" si="2"/>
        <v>43070</v>
      </c>
      <c r="AA10" s="35">
        <v>498806.79</v>
      </c>
      <c r="AB10" s="35">
        <v>776046.38</v>
      </c>
      <c r="AC10" s="10">
        <f t="shared" si="9"/>
        <v>1274853.17</v>
      </c>
      <c r="AE10" s="7">
        <f t="shared" si="3"/>
        <v>43070</v>
      </c>
      <c r="AF10" s="35">
        <v>13907.25</v>
      </c>
      <c r="AG10" s="35">
        <f>148550.18+113492.59</f>
        <v>262042.77</v>
      </c>
      <c r="AH10" s="13">
        <f t="shared" si="10"/>
        <v>275950.02</v>
      </c>
      <c r="AJ10" s="7">
        <f t="shared" si="4"/>
        <v>43070</v>
      </c>
      <c r="AK10" s="6">
        <v>0</v>
      </c>
      <c r="AL10" s="35">
        <v>226619.18</v>
      </c>
      <c r="AM10" s="13">
        <f t="shared" si="11"/>
        <v>226619.18</v>
      </c>
      <c r="AO10" s="43">
        <f t="shared" si="5"/>
        <v>43070</v>
      </c>
      <c r="AP10" s="41">
        <v>128895.67999999999</v>
      </c>
      <c r="AQ10" s="41">
        <f>1759353.36+14733364</f>
        <v>16492717.359999999</v>
      </c>
      <c r="AR10" s="45">
        <f t="shared" si="12"/>
        <v>16621613.039999999</v>
      </c>
      <c r="AS10" s="31"/>
    </row>
    <row r="11" spans="1:45" x14ac:dyDescent="0.25">
      <c r="A11" s="2" t="str">
        <f>'[1]Tiempo Extra'!B9</f>
        <v>Enero</v>
      </c>
      <c r="B11" s="35">
        <v>35595</v>
      </c>
      <c r="C11" s="35">
        <v>508900.5</v>
      </c>
      <c r="D11" s="10">
        <f t="shared" si="13"/>
        <v>544495.5</v>
      </c>
      <c r="F11" s="2" t="s">
        <v>1</v>
      </c>
      <c r="G11" s="35">
        <v>135570.1</v>
      </c>
      <c r="H11" s="35">
        <v>351803</v>
      </c>
      <c r="I11" s="10">
        <f t="shared" si="14"/>
        <v>487373.1</v>
      </c>
      <c r="K11" s="2" t="str">
        <f>'[1]Tiempo Extra'!B44</f>
        <v>Enero</v>
      </c>
      <c r="L11" s="35">
        <v>125883.76</v>
      </c>
      <c r="M11" s="35">
        <v>173294.52</v>
      </c>
      <c r="N11" s="13">
        <f t="shared" si="6"/>
        <v>299178.27999999997</v>
      </c>
      <c r="P11" s="7" t="str">
        <f t="shared" si="0"/>
        <v>Enero</v>
      </c>
      <c r="Q11" s="35">
        <v>79619.099999999991</v>
      </c>
      <c r="R11" s="35">
        <v>83609.2</v>
      </c>
      <c r="S11" s="13">
        <f t="shared" si="7"/>
        <v>163228.29999999999</v>
      </c>
      <c r="U11" s="7" t="str">
        <f t="shared" si="1"/>
        <v>Enero</v>
      </c>
      <c r="V11" s="35">
        <v>807570.19</v>
      </c>
      <c r="W11" s="35">
        <v>1132778.3500000001</v>
      </c>
      <c r="X11" s="13">
        <f t="shared" si="8"/>
        <v>1940348.54</v>
      </c>
      <c r="Z11" s="7" t="str">
        <f t="shared" si="2"/>
        <v>Enero</v>
      </c>
      <c r="AA11" s="35">
        <v>0</v>
      </c>
      <c r="AB11" s="35">
        <v>0</v>
      </c>
      <c r="AC11" s="10">
        <f t="shared" si="9"/>
        <v>0</v>
      </c>
      <c r="AE11" s="7" t="str">
        <f t="shared" si="3"/>
        <v>Enero</v>
      </c>
      <c r="AF11" s="35">
        <v>5339114</v>
      </c>
      <c r="AG11" s="35">
        <v>1353082</v>
      </c>
      <c r="AH11" s="13">
        <f t="shared" si="10"/>
        <v>6692196</v>
      </c>
      <c r="AJ11" s="7" t="str">
        <f t="shared" si="4"/>
        <v>Enero</v>
      </c>
      <c r="AK11" s="35">
        <v>682322.7</v>
      </c>
      <c r="AL11" s="35">
        <v>89212.7</v>
      </c>
      <c r="AM11" s="13">
        <f t="shared" si="11"/>
        <v>771535.39999999991</v>
      </c>
      <c r="AO11" s="43" t="str">
        <f t="shared" si="5"/>
        <v>Enero</v>
      </c>
      <c r="AP11" s="41">
        <v>1308258.21</v>
      </c>
      <c r="AQ11" s="41">
        <v>0</v>
      </c>
      <c r="AR11" s="45">
        <f t="shared" si="12"/>
        <v>1308258.21</v>
      </c>
      <c r="AS11" s="31"/>
    </row>
    <row r="12" spans="1:45" x14ac:dyDescent="0.25">
      <c r="A12" s="2" t="str">
        <f>'[1]Tiempo Extra'!B10</f>
        <v>Febrero</v>
      </c>
      <c r="B12" s="35">
        <v>238327.5</v>
      </c>
      <c r="C12" s="35">
        <v>266219.75</v>
      </c>
      <c r="D12" s="10">
        <f t="shared" si="13"/>
        <v>504547.25</v>
      </c>
      <c r="F12" s="2" t="s">
        <v>2</v>
      </c>
      <c r="G12" s="35">
        <f>368595.49+25935.26</f>
        <v>394530.75</v>
      </c>
      <c r="H12" s="35">
        <f>700357+52058</f>
        <v>752415</v>
      </c>
      <c r="I12" s="10">
        <f t="shared" si="14"/>
        <v>1146945.75</v>
      </c>
      <c r="K12" s="2" t="str">
        <f>'[1]Tiempo Extra'!B45</f>
        <v>Febrero</v>
      </c>
      <c r="L12" s="35">
        <v>123917</v>
      </c>
      <c r="M12" s="35">
        <v>91943.07</v>
      </c>
      <c r="N12" s="13">
        <f t="shared" si="6"/>
        <v>215860.07</v>
      </c>
      <c r="P12" s="7" t="str">
        <f t="shared" si="0"/>
        <v>Febrero</v>
      </c>
      <c r="Q12" s="35">
        <v>43014.48</v>
      </c>
      <c r="R12" s="35">
        <v>143593.43</v>
      </c>
      <c r="S12" s="13">
        <f t="shared" si="7"/>
        <v>186607.91</v>
      </c>
      <c r="U12" s="7" t="str">
        <f t="shared" si="1"/>
        <v>Febrero</v>
      </c>
      <c r="V12" s="35">
        <v>255658.2709</v>
      </c>
      <c r="W12" s="35">
        <v>287339.14604999998</v>
      </c>
      <c r="X12" s="13">
        <f t="shared" si="8"/>
        <v>542997.41694999998</v>
      </c>
      <c r="Z12" s="7" t="str">
        <f t="shared" si="2"/>
        <v>Febrero</v>
      </c>
      <c r="AA12" s="35">
        <v>943005.51</v>
      </c>
      <c r="AB12" s="35">
        <v>644861.77</v>
      </c>
      <c r="AC12" s="10">
        <f t="shared" si="9"/>
        <v>1587867.28</v>
      </c>
      <c r="AE12" s="7" t="str">
        <f t="shared" si="3"/>
        <v>Febrero</v>
      </c>
      <c r="AF12" s="35">
        <v>207116</v>
      </c>
      <c r="AG12" s="35">
        <f>124252.43+13272</f>
        <v>137524.43</v>
      </c>
      <c r="AH12" s="13">
        <f t="shared" si="10"/>
        <v>344640.43</v>
      </c>
      <c r="AJ12" s="7" t="str">
        <f t="shared" si="4"/>
        <v>Febrero</v>
      </c>
      <c r="AK12" s="35">
        <f>402753.26+504277.94+730810.85+287619.24</f>
        <v>1925461.2899999998</v>
      </c>
      <c r="AL12" s="35">
        <f>219373.56+431342.8</f>
        <v>650716.36</v>
      </c>
      <c r="AM12" s="13">
        <f t="shared" si="11"/>
        <v>2576177.65</v>
      </c>
      <c r="AO12" s="43" t="str">
        <f t="shared" si="5"/>
        <v>Febrero</v>
      </c>
      <c r="AP12" s="41">
        <v>3422148.92</v>
      </c>
      <c r="AQ12" s="41">
        <v>0</v>
      </c>
      <c r="AR12" s="45">
        <f t="shared" si="12"/>
        <v>3422148.92</v>
      </c>
      <c r="AS12" s="31"/>
    </row>
    <row r="13" spans="1:45" x14ac:dyDescent="0.25">
      <c r="A13" s="2" t="str">
        <f>'[1]Tiempo Extra'!B11</f>
        <v>Marzo</v>
      </c>
      <c r="B13" s="6">
        <v>1098200</v>
      </c>
      <c r="C13" s="6">
        <v>96059</v>
      </c>
      <c r="D13" s="10">
        <f t="shared" si="13"/>
        <v>1194259</v>
      </c>
      <c r="F13" s="2" t="s">
        <v>3</v>
      </c>
      <c r="G13" s="35">
        <v>405689</v>
      </c>
      <c r="H13" s="35">
        <f>896881+147246</f>
        <v>1044127</v>
      </c>
      <c r="I13" s="10">
        <f t="shared" si="14"/>
        <v>1449816</v>
      </c>
      <c r="K13" s="2" t="str">
        <f>'[1]Tiempo Extra'!B46</f>
        <v>Marzo</v>
      </c>
      <c r="L13" s="35">
        <v>0</v>
      </c>
      <c r="M13" s="35">
        <v>76794</v>
      </c>
      <c r="N13" s="13">
        <f t="shared" si="6"/>
        <v>76794</v>
      </c>
      <c r="P13" s="7" t="str">
        <f t="shared" si="0"/>
        <v>Marzo</v>
      </c>
      <c r="Q13" s="35">
        <v>360980</v>
      </c>
      <c r="R13" s="35">
        <v>66129</v>
      </c>
      <c r="S13" s="13">
        <f t="shared" si="7"/>
        <v>427109</v>
      </c>
      <c r="U13" s="7" t="str">
        <f t="shared" si="1"/>
        <v>Marzo</v>
      </c>
      <c r="V13" s="35">
        <v>1118199</v>
      </c>
      <c r="W13" s="35">
        <v>848408</v>
      </c>
      <c r="X13" s="13">
        <f t="shared" si="8"/>
        <v>1966607</v>
      </c>
      <c r="Z13" s="7" t="str">
        <f t="shared" si="2"/>
        <v>Marzo</v>
      </c>
      <c r="AA13" s="35">
        <v>770006</v>
      </c>
      <c r="AB13" s="35">
        <v>449958</v>
      </c>
      <c r="AC13" s="10">
        <f t="shared" si="9"/>
        <v>1219964</v>
      </c>
      <c r="AE13" s="7" t="str">
        <f t="shared" si="3"/>
        <v>Marzo</v>
      </c>
      <c r="AF13" s="35">
        <v>536507</v>
      </c>
      <c r="AG13" s="35">
        <v>459291</v>
      </c>
      <c r="AH13" s="13">
        <f t="shared" si="10"/>
        <v>995798</v>
      </c>
      <c r="AJ13" s="7" t="str">
        <f t="shared" si="4"/>
        <v>Marzo</v>
      </c>
      <c r="AK13" s="35">
        <v>744781</v>
      </c>
      <c r="AL13" s="35">
        <v>419393</v>
      </c>
      <c r="AM13" s="13">
        <f t="shared" si="11"/>
        <v>1164174</v>
      </c>
      <c r="AO13" s="43" t="str">
        <f t="shared" si="5"/>
        <v>Marzo</v>
      </c>
      <c r="AP13" s="41">
        <v>5004021</v>
      </c>
      <c r="AQ13" s="41">
        <v>0</v>
      </c>
      <c r="AR13" s="45">
        <f t="shared" si="12"/>
        <v>5004021</v>
      </c>
      <c r="AS13" s="31"/>
    </row>
    <row r="14" spans="1:45" x14ac:dyDescent="0.25">
      <c r="A14" s="2" t="str">
        <f>'[1]Tiempo Extra'!B12</f>
        <v>Abril</v>
      </c>
      <c r="B14" s="6">
        <v>1052337</v>
      </c>
      <c r="C14" s="6">
        <v>70106</v>
      </c>
      <c r="D14" s="10">
        <f t="shared" si="13"/>
        <v>1122443</v>
      </c>
      <c r="F14" s="2" t="s">
        <v>4</v>
      </c>
      <c r="G14" s="35">
        <v>535748</v>
      </c>
      <c r="H14" s="35">
        <f>861102+150338</f>
        <v>1011440</v>
      </c>
      <c r="I14" s="10">
        <f t="shared" si="14"/>
        <v>1547188</v>
      </c>
      <c r="K14" s="2" t="str">
        <f>'[1]Tiempo Extra'!B47</f>
        <v>Abril</v>
      </c>
      <c r="L14" s="35">
        <v>198825</v>
      </c>
      <c r="M14" s="35">
        <v>78743</v>
      </c>
      <c r="N14" s="13">
        <f t="shared" si="6"/>
        <v>277568</v>
      </c>
      <c r="P14" s="7" t="str">
        <f t="shared" si="0"/>
        <v>Abril</v>
      </c>
      <c r="Q14" s="35">
        <v>195133</v>
      </c>
      <c r="R14" s="35">
        <v>145833</v>
      </c>
      <c r="S14" s="13">
        <f t="shared" si="7"/>
        <v>340966</v>
      </c>
      <c r="U14" s="7" t="str">
        <f t="shared" si="1"/>
        <v>Abril</v>
      </c>
      <c r="V14" s="35">
        <v>652700</v>
      </c>
      <c r="W14" s="35">
        <v>577997</v>
      </c>
      <c r="X14" s="13">
        <f t="shared" si="8"/>
        <v>1230697</v>
      </c>
      <c r="Z14" s="7" t="str">
        <f t="shared" si="2"/>
        <v>Abril</v>
      </c>
      <c r="AA14" s="35">
        <v>2260631</v>
      </c>
      <c r="AB14" s="35">
        <v>958277</v>
      </c>
      <c r="AC14" s="10">
        <f t="shared" si="9"/>
        <v>3218908</v>
      </c>
      <c r="AE14" s="7" t="str">
        <f t="shared" si="3"/>
        <v>Abril</v>
      </c>
      <c r="AF14" s="35">
        <v>215116</v>
      </c>
      <c r="AG14" s="35">
        <v>196741</v>
      </c>
      <c r="AH14" s="13">
        <f t="shared" si="10"/>
        <v>411857</v>
      </c>
      <c r="AJ14" s="7" t="str">
        <f t="shared" si="4"/>
        <v>Abril</v>
      </c>
      <c r="AK14" s="35">
        <v>571624</v>
      </c>
      <c r="AL14" s="35">
        <v>203542</v>
      </c>
      <c r="AM14" s="13">
        <f t="shared" si="11"/>
        <v>775166</v>
      </c>
      <c r="AO14" s="43" t="str">
        <f t="shared" si="5"/>
        <v>Abril</v>
      </c>
      <c r="AP14" s="41">
        <v>4330095</v>
      </c>
      <c r="AQ14" s="41">
        <v>0</v>
      </c>
      <c r="AR14" s="45">
        <f t="shared" si="12"/>
        <v>4330095</v>
      </c>
      <c r="AS14" s="31"/>
    </row>
    <row r="15" spans="1:45" x14ac:dyDescent="0.25">
      <c r="A15" s="2" t="str">
        <f>'[1]Tiempo Extra'!B13</f>
        <v>Mayo</v>
      </c>
      <c r="B15" s="6">
        <v>1482966</v>
      </c>
      <c r="C15" s="6">
        <v>166034</v>
      </c>
      <c r="D15" s="10">
        <f t="shared" si="13"/>
        <v>1649000</v>
      </c>
      <c r="F15" s="2" t="s">
        <v>5</v>
      </c>
      <c r="G15" s="35">
        <v>726348</v>
      </c>
      <c r="H15" s="35">
        <f>407262+84135</f>
        <v>491397</v>
      </c>
      <c r="I15" s="10">
        <f t="shared" si="14"/>
        <v>1217745</v>
      </c>
      <c r="K15" s="2" t="str">
        <f>'[1]Tiempo Extra'!B48</f>
        <v>Mayo</v>
      </c>
      <c r="L15" s="35">
        <v>82568</v>
      </c>
      <c r="M15" s="35">
        <v>82587</v>
      </c>
      <c r="N15" s="13">
        <f t="shared" si="6"/>
        <v>165155</v>
      </c>
      <c r="P15" s="7" t="str">
        <f t="shared" si="0"/>
        <v>Mayo</v>
      </c>
      <c r="Q15" s="35">
        <v>561503</v>
      </c>
      <c r="R15" s="35">
        <v>188416</v>
      </c>
      <c r="S15" s="13">
        <f t="shared" si="7"/>
        <v>749919</v>
      </c>
      <c r="U15" s="7" t="str">
        <f t="shared" si="1"/>
        <v>Mayo</v>
      </c>
      <c r="V15" s="35">
        <v>944508</v>
      </c>
      <c r="W15" s="35">
        <v>393999</v>
      </c>
      <c r="X15" s="13">
        <f t="shared" si="8"/>
        <v>1338507</v>
      </c>
      <c r="Z15" s="7" t="str">
        <f t="shared" si="2"/>
        <v>Mayo</v>
      </c>
      <c r="AA15" s="35">
        <v>1027951</v>
      </c>
      <c r="AB15" s="35">
        <v>399959</v>
      </c>
      <c r="AC15" s="10">
        <f t="shared" si="9"/>
        <v>1427910</v>
      </c>
      <c r="AE15" s="7" t="str">
        <f t="shared" si="3"/>
        <v>Mayo</v>
      </c>
      <c r="AF15" s="35">
        <v>0</v>
      </c>
      <c r="AG15" s="35">
        <v>190763</v>
      </c>
      <c r="AH15" s="13">
        <f t="shared" si="10"/>
        <v>190763</v>
      </c>
      <c r="AJ15" s="7" t="str">
        <f t="shared" si="4"/>
        <v>Mayo</v>
      </c>
      <c r="AK15" s="35">
        <v>397403</v>
      </c>
      <c r="AL15" s="35">
        <v>95989</v>
      </c>
      <c r="AM15" s="13">
        <f t="shared" si="11"/>
        <v>493392</v>
      </c>
      <c r="AO15" s="43" t="str">
        <f t="shared" si="5"/>
        <v>Mayo</v>
      </c>
      <c r="AP15" s="41">
        <v>4840208</v>
      </c>
      <c r="AQ15" s="41">
        <v>0</v>
      </c>
      <c r="AR15" s="45">
        <f t="shared" si="12"/>
        <v>4840208</v>
      </c>
      <c r="AS15" s="31"/>
    </row>
    <row r="16" spans="1:45" x14ac:dyDescent="0.25">
      <c r="A16" s="2" t="str">
        <f>'[1]Tiempo Extra'!B14</f>
        <v>Junio</v>
      </c>
      <c r="B16" s="6">
        <v>1060217</v>
      </c>
      <c r="C16" s="6">
        <v>193128</v>
      </c>
      <c r="D16" s="10">
        <f t="shared" si="13"/>
        <v>1253345</v>
      </c>
      <c r="F16" s="2" t="s">
        <v>6</v>
      </c>
      <c r="G16" s="35">
        <v>682673</v>
      </c>
      <c r="H16" s="35">
        <v>26149</v>
      </c>
      <c r="I16" s="10">
        <f t="shared" si="14"/>
        <v>708822</v>
      </c>
      <c r="K16" s="2" t="str">
        <f>'[1]Tiempo Extra'!B49</f>
        <v>Junio</v>
      </c>
      <c r="L16" s="35">
        <v>431523</v>
      </c>
      <c r="M16" s="35">
        <v>138700</v>
      </c>
      <c r="N16" s="13">
        <f t="shared" si="6"/>
        <v>570223</v>
      </c>
      <c r="P16" s="7" t="str">
        <f t="shared" si="0"/>
        <v>Junio</v>
      </c>
      <c r="Q16" s="35">
        <v>594297</v>
      </c>
      <c r="R16" s="35">
        <v>0</v>
      </c>
      <c r="S16" s="13">
        <f t="shared" si="7"/>
        <v>594297</v>
      </c>
      <c r="U16" s="7" t="str">
        <f t="shared" si="1"/>
        <v>Junio</v>
      </c>
      <c r="V16" s="35">
        <v>1670867</v>
      </c>
      <c r="W16" s="35">
        <v>373937</v>
      </c>
      <c r="X16" s="13">
        <f t="shared" si="8"/>
        <v>2044804</v>
      </c>
      <c r="Z16" s="7" t="str">
        <f t="shared" si="2"/>
        <v>Junio</v>
      </c>
      <c r="AA16" s="35">
        <v>845479</v>
      </c>
      <c r="AB16" s="35">
        <f>146296+579593</f>
        <v>725889</v>
      </c>
      <c r="AC16" s="10">
        <f t="shared" si="9"/>
        <v>1571368</v>
      </c>
      <c r="AE16" s="7" t="str">
        <f t="shared" si="3"/>
        <v>Junio</v>
      </c>
      <c r="AF16" s="35">
        <v>138638</v>
      </c>
      <c r="AG16" s="35">
        <v>158140</v>
      </c>
      <c r="AH16" s="13">
        <f t="shared" si="10"/>
        <v>296778</v>
      </c>
      <c r="AJ16" s="7" t="str">
        <f t="shared" si="4"/>
        <v>Junio</v>
      </c>
      <c r="AK16" s="35">
        <v>603611</v>
      </c>
      <c r="AL16" s="35">
        <v>167512</v>
      </c>
      <c r="AM16" s="13">
        <f t="shared" si="11"/>
        <v>771123</v>
      </c>
      <c r="AO16" s="43" t="str">
        <f t="shared" si="5"/>
        <v>Junio</v>
      </c>
      <c r="AP16" s="41">
        <v>4501299</v>
      </c>
      <c r="AQ16" s="41">
        <v>0</v>
      </c>
      <c r="AR16" s="45">
        <f t="shared" si="12"/>
        <v>4501299</v>
      </c>
      <c r="AS16" s="31"/>
    </row>
    <row r="17" spans="1:45" x14ac:dyDescent="0.25">
      <c r="A17" s="2" t="str">
        <f>'[1]Tiempo Extra'!B15</f>
        <v>Julio</v>
      </c>
      <c r="B17" s="6">
        <v>761057</v>
      </c>
      <c r="C17" s="6">
        <v>0</v>
      </c>
      <c r="D17" s="10">
        <f t="shared" si="13"/>
        <v>761057</v>
      </c>
      <c r="F17" s="2" t="s">
        <v>7</v>
      </c>
      <c r="G17" s="35">
        <v>1205684</v>
      </c>
      <c r="H17" s="35">
        <v>0</v>
      </c>
      <c r="I17" s="10">
        <f t="shared" si="14"/>
        <v>1205684</v>
      </c>
      <c r="K17" s="2" t="str">
        <f>'[1]Tiempo Extra'!B50</f>
        <v>Julio</v>
      </c>
      <c r="L17" s="35">
        <v>1523493</v>
      </c>
      <c r="M17" s="35">
        <v>0</v>
      </c>
      <c r="N17" s="13">
        <f t="shared" si="6"/>
        <v>1523493</v>
      </c>
      <c r="P17" s="7" t="str">
        <f t="shared" si="0"/>
        <v>Julio</v>
      </c>
      <c r="Q17" s="35">
        <v>316934</v>
      </c>
      <c r="R17" s="35">
        <v>0</v>
      </c>
      <c r="S17" s="13">
        <f t="shared" si="7"/>
        <v>316934</v>
      </c>
      <c r="U17" s="7" t="str">
        <f t="shared" si="1"/>
        <v>Julio</v>
      </c>
      <c r="V17" s="35">
        <v>1100694</v>
      </c>
      <c r="W17" s="35">
        <v>0</v>
      </c>
      <c r="X17" s="13">
        <f t="shared" si="8"/>
        <v>1100694</v>
      </c>
      <c r="Z17" s="7" t="str">
        <f t="shared" si="2"/>
        <v>Julio</v>
      </c>
      <c r="AA17" s="35">
        <v>1169054</v>
      </c>
      <c r="AB17" s="35">
        <v>0</v>
      </c>
      <c r="AC17" s="10">
        <f t="shared" si="9"/>
        <v>1169054</v>
      </c>
      <c r="AE17" s="7" t="str">
        <f t="shared" si="3"/>
        <v>Julio</v>
      </c>
      <c r="AF17" s="35">
        <v>157249</v>
      </c>
      <c r="AG17" s="35">
        <v>0</v>
      </c>
      <c r="AH17" s="13">
        <f t="shared" si="10"/>
        <v>157249</v>
      </c>
      <c r="AJ17" s="7" t="str">
        <f t="shared" si="4"/>
        <v>Julio</v>
      </c>
      <c r="AK17" s="35">
        <v>1365784</v>
      </c>
      <c r="AL17" s="35">
        <v>0</v>
      </c>
      <c r="AM17" s="13">
        <f t="shared" si="11"/>
        <v>1365784</v>
      </c>
      <c r="AO17" s="43" t="str">
        <f t="shared" si="5"/>
        <v>Julio</v>
      </c>
      <c r="AP17" s="41">
        <v>3955121</v>
      </c>
      <c r="AQ17" s="41">
        <v>0</v>
      </c>
      <c r="AR17" s="45">
        <f t="shared" si="12"/>
        <v>3955121</v>
      </c>
      <c r="AS17" s="31"/>
    </row>
    <row r="18" spans="1:45" x14ac:dyDescent="0.25">
      <c r="A18" s="2" t="str">
        <f>'[1]Tiempo Extra'!B16</f>
        <v>Agosto</v>
      </c>
      <c r="B18" s="6">
        <v>1095101</v>
      </c>
      <c r="C18" s="6">
        <v>0</v>
      </c>
      <c r="D18" s="10">
        <f t="shared" si="13"/>
        <v>1095101</v>
      </c>
      <c r="F18" s="2" t="s">
        <v>8</v>
      </c>
      <c r="G18" s="35">
        <v>1662232</v>
      </c>
      <c r="H18" s="35">
        <v>0</v>
      </c>
      <c r="I18" s="10">
        <f t="shared" si="14"/>
        <v>1662232</v>
      </c>
      <c r="K18" s="2" t="str">
        <f>'[1]Tiempo Extra'!B51</f>
        <v>Agosto</v>
      </c>
      <c r="L18" s="35">
        <v>937443</v>
      </c>
      <c r="M18" s="35">
        <v>0</v>
      </c>
      <c r="N18" s="13">
        <f t="shared" si="6"/>
        <v>937443</v>
      </c>
      <c r="P18" s="7" t="str">
        <f t="shared" si="0"/>
        <v>Agosto</v>
      </c>
      <c r="Q18" s="35">
        <v>932503</v>
      </c>
      <c r="R18" s="35">
        <v>0</v>
      </c>
      <c r="S18" s="13">
        <f t="shared" si="7"/>
        <v>932503</v>
      </c>
      <c r="U18" s="7" t="str">
        <f t="shared" si="1"/>
        <v>Agosto</v>
      </c>
      <c r="V18" s="35">
        <v>1021274</v>
      </c>
      <c r="W18" s="35">
        <v>0</v>
      </c>
      <c r="X18" s="13">
        <f t="shared" si="8"/>
        <v>1021274</v>
      </c>
      <c r="Z18" s="7" t="str">
        <f t="shared" si="2"/>
        <v>Agosto</v>
      </c>
      <c r="AA18" s="35">
        <v>1524152</v>
      </c>
      <c r="AB18" s="35">
        <v>0</v>
      </c>
      <c r="AC18" s="10">
        <f t="shared" si="9"/>
        <v>1524152</v>
      </c>
      <c r="AE18" s="7" t="str">
        <f t="shared" si="3"/>
        <v>Agosto</v>
      </c>
      <c r="AF18" s="35">
        <v>0</v>
      </c>
      <c r="AG18" s="35">
        <v>0</v>
      </c>
      <c r="AH18" s="13">
        <f t="shared" si="10"/>
        <v>0</v>
      </c>
      <c r="AJ18" s="7" t="str">
        <f t="shared" si="4"/>
        <v>Agosto</v>
      </c>
      <c r="AK18" s="35">
        <v>1183556</v>
      </c>
      <c r="AL18" s="35">
        <v>0</v>
      </c>
      <c r="AM18" s="13">
        <f t="shared" si="11"/>
        <v>1183556</v>
      </c>
      <c r="AO18" s="43" t="str">
        <f t="shared" si="5"/>
        <v>Agosto</v>
      </c>
      <c r="AP18" s="41">
        <v>3222888</v>
      </c>
      <c r="AQ18" s="41">
        <v>0</v>
      </c>
      <c r="AR18" s="45">
        <f t="shared" si="12"/>
        <v>3222888</v>
      </c>
      <c r="AS18" s="31"/>
    </row>
    <row r="19" spans="1:45" x14ac:dyDescent="0.25">
      <c r="A19" s="2" t="str">
        <f>'[1]Tiempo Extra'!B17</f>
        <v>Setiembre</v>
      </c>
      <c r="B19" s="6">
        <v>725011</v>
      </c>
      <c r="C19" s="6">
        <v>0</v>
      </c>
      <c r="D19" s="10">
        <f t="shared" si="13"/>
        <v>725011</v>
      </c>
      <c r="F19" s="2" t="s">
        <v>9</v>
      </c>
      <c r="G19" s="35">
        <v>718231</v>
      </c>
      <c r="H19" s="35">
        <v>0</v>
      </c>
      <c r="I19" s="10">
        <f t="shared" si="14"/>
        <v>718231</v>
      </c>
      <c r="K19" s="2" t="str">
        <f>'[1]Tiempo Extra'!B52</f>
        <v>Setiembre</v>
      </c>
      <c r="L19" s="35">
        <v>148369</v>
      </c>
      <c r="M19" s="35">
        <v>0</v>
      </c>
      <c r="N19" s="13">
        <f t="shared" si="6"/>
        <v>148369</v>
      </c>
      <c r="P19" s="7" t="str">
        <f t="shared" si="0"/>
        <v>Setiembre</v>
      </c>
      <c r="Q19" s="35">
        <v>1044450</v>
      </c>
      <c r="R19" s="35">
        <v>0</v>
      </c>
      <c r="S19" s="13">
        <f t="shared" si="7"/>
        <v>1044450</v>
      </c>
      <c r="U19" s="7" t="str">
        <f t="shared" si="1"/>
        <v>Setiembre</v>
      </c>
      <c r="V19" s="35">
        <v>726661</v>
      </c>
      <c r="W19" s="35">
        <v>0</v>
      </c>
      <c r="X19" s="13">
        <f t="shared" si="8"/>
        <v>726661</v>
      </c>
      <c r="Z19" s="7" t="str">
        <f t="shared" si="2"/>
        <v>Setiembre</v>
      </c>
      <c r="AA19" s="35">
        <v>1566027</v>
      </c>
      <c r="AB19" s="35">
        <v>0</v>
      </c>
      <c r="AC19" s="10">
        <f t="shared" si="9"/>
        <v>1566027</v>
      </c>
      <c r="AE19" s="7" t="str">
        <f t="shared" si="3"/>
        <v>Setiembre</v>
      </c>
      <c r="AF19" s="35">
        <v>0</v>
      </c>
      <c r="AG19" s="35">
        <v>0</v>
      </c>
      <c r="AH19" s="13">
        <f t="shared" si="10"/>
        <v>0</v>
      </c>
      <c r="AJ19" s="7" t="str">
        <f t="shared" si="4"/>
        <v>Setiembre</v>
      </c>
      <c r="AK19" s="35">
        <v>0</v>
      </c>
      <c r="AL19" s="35">
        <v>0</v>
      </c>
      <c r="AM19" s="13">
        <f t="shared" si="11"/>
        <v>0</v>
      </c>
      <c r="AO19" s="43" t="str">
        <f t="shared" si="5"/>
        <v>Setiembre</v>
      </c>
      <c r="AP19" s="41">
        <v>3471811</v>
      </c>
      <c r="AQ19" s="41">
        <v>0</v>
      </c>
      <c r="AR19" s="45">
        <f t="shared" si="12"/>
        <v>3471811</v>
      </c>
      <c r="AS19" s="31"/>
    </row>
    <row r="20" spans="1:45" x14ac:dyDescent="0.25">
      <c r="A20" s="2" t="str">
        <f>'[1]Tiempo Extra'!B18</f>
        <v>Octubre</v>
      </c>
      <c r="B20" s="6">
        <v>1791374</v>
      </c>
      <c r="C20" s="6">
        <v>0</v>
      </c>
      <c r="D20" s="10">
        <f t="shared" si="13"/>
        <v>1791374</v>
      </c>
      <c r="F20" s="2" t="s">
        <v>10</v>
      </c>
      <c r="G20" s="35">
        <v>521982</v>
      </c>
      <c r="H20" s="35">
        <v>0</v>
      </c>
      <c r="I20" s="10">
        <f t="shared" si="14"/>
        <v>521982</v>
      </c>
      <c r="K20" s="2" t="str">
        <f>'[1]Tiempo Extra'!B53</f>
        <v>Octubre</v>
      </c>
      <c r="L20" s="35">
        <v>278579</v>
      </c>
      <c r="M20" s="35">
        <v>1300734</v>
      </c>
      <c r="N20" s="13">
        <f t="shared" si="6"/>
        <v>1579313</v>
      </c>
      <c r="P20" s="7" t="str">
        <f t="shared" si="0"/>
        <v>Octubre</v>
      </c>
      <c r="Q20" s="35">
        <v>475156</v>
      </c>
      <c r="R20" s="35">
        <v>0</v>
      </c>
      <c r="S20" s="13">
        <f t="shared" si="7"/>
        <v>475156</v>
      </c>
      <c r="U20" s="7" t="str">
        <f t="shared" si="1"/>
        <v>Octubre</v>
      </c>
      <c r="V20" s="35">
        <v>931932</v>
      </c>
      <c r="W20" s="35">
        <v>86312</v>
      </c>
      <c r="X20" s="13">
        <f t="shared" si="8"/>
        <v>1018244</v>
      </c>
      <c r="Z20" s="7" t="str">
        <f t="shared" si="2"/>
        <v>Octubre</v>
      </c>
      <c r="AA20" s="35">
        <v>1628732</v>
      </c>
      <c r="AB20" s="35">
        <v>0</v>
      </c>
      <c r="AC20" s="10">
        <f t="shared" si="9"/>
        <v>1628732</v>
      </c>
      <c r="AE20" s="7" t="str">
        <f t="shared" si="3"/>
        <v>Octubre</v>
      </c>
      <c r="AF20" s="35">
        <v>72453</v>
      </c>
      <c r="AG20" s="35">
        <v>0</v>
      </c>
      <c r="AH20" s="13">
        <f t="shared" si="10"/>
        <v>72453</v>
      </c>
      <c r="AJ20" s="7" t="str">
        <f t="shared" si="4"/>
        <v>Octubre</v>
      </c>
      <c r="AK20" s="35">
        <v>779926</v>
      </c>
      <c r="AL20" s="35">
        <v>0</v>
      </c>
      <c r="AM20" s="13">
        <f t="shared" si="11"/>
        <v>779926</v>
      </c>
      <c r="AO20" s="43" t="str">
        <f t="shared" si="5"/>
        <v>Octubre</v>
      </c>
      <c r="AP20" s="41">
        <v>3051763</v>
      </c>
      <c r="AQ20" s="41">
        <v>0</v>
      </c>
      <c r="AR20" s="45">
        <f t="shared" si="12"/>
        <v>3051763</v>
      </c>
      <c r="AS20" s="22"/>
    </row>
    <row r="21" spans="1:45" x14ac:dyDescent="0.25">
      <c r="A21" s="2" t="str">
        <f>'[1]Tiempo Extra'!B19</f>
        <v>Noviembre</v>
      </c>
      <c r="B21" s="6">
        <v>1394015</v>
      </c>
      <c r="C21" s="6">
        <v>1842768</v>
      </c>
      <c r="D21" s="10">
        <f t="shared" si="13"/>
        <v>3236783</v>
      </c>
      <c r="F21" s="2" t="s">
        <v>11</v>
      </c>
      <c r="G21" s="35">
        <v>1447683</v>
      </c>
      <c r="H21" s="35">
        <f>80236</f>
        <v>80236</v>
      </c>
      <c r="I21" s="10">
        <f t="shared" si="14"/>
        <v>1527919</v>
      </c>
      <c r="K21" s="7" t="str">
        <f>'[1]Tiempo Extra'!B54</f>
        <v>Noviembre</v>
      </c>
      <c r="L21" s="35">
        <v>157320</v>
      </c>
      <c r="M21" s="35">
        <v>0</v>
      </c>
      <c r="N21" s="13">
        <f t="shared" si="6"/>
        <v>157320</v>
      </c>
      <c r="P21" s="7" t="str">
        <f t="shared" si="0"/>
        <v>Noviembre</v>
      </c>
      <c r="Q21" s="35">
        <v>3020994</v>
      </c>
      <c r="R21" s="35">
        <v>149719</v>
      </c>
      <c r="S21" s="13">
        <f t="shared" si="7"/>
        <v>3170713</v>
      </c>
      <c r="U21" s="7" t="str">
        <f t="shared" si="1"/>
        <v>Noviembre</v>
      </c>
      <c r="V21" s="35">
        <v>1867009</v>
      </c>
      <c r="W21" s="35">
        <v>52872</v>
      </c>
      <c r="X21" s="13">
        <f t="shared" si="8"/>
        <v>1919881</v>
      </c>
      <c r="Z21" s="7" t="str">
        <f t="shared" si="2"/>
        <v>Noviembre</v>
      </c>
      <c r="AA21" s="35">
        <v>2506858</v>
      </c>
      <c r="AB21" s="35">
        <f>157457+1954751</f>
        <v>2112208</v>
      </c>
      <c r="AC21" s="10">
        <f t="shared" si="9"/>
        <v>4619066</v>
      </c>
      <c r="AE21" s="7" t="str">
        <f t="shared" si="3"/>
        <v>Noviembre</v>
      </c>
      <c r="AF21" s="35">
        <v>1800386</v>
      </c>
      <c r="AG21" s="35">
        <v>558963</v>
      </c>
      <c r="AH21" s="13">
        <f t="shared" si="10"/>
        <v>2359349</v>
      </c>
      <c r="AJ21" s="7" t="str">
        <f t="shared" si="4"/>
        <v>Noviembre</v>
      </c>
      <c r="AK21" s="35">
        <f>'[1]Tiempo Extra'!E141</f>
        <v>0</v>
      </c>
      <c r="AL21" s="35">
        <v>1442071</v>
      </c>
      <c r="AM21" s="13">
        <f t="shared" si="11"/>
        <v>1442071</v>
      </c>
      <c r="AO21" s="43" t="str">
        <f t="shared" si="5"/>
        <v>Noviembre</v>
      </c>
      <c r="AP21" s="41">
        <v>4472712</v>
      </c>
      <c r="AQ21" s="41">
        <v>3268145</v>
      </c>
      <c r="AR21" s="45">
        <f t="shared" si="12"/>
        <v>7740857</v>
      </c>
      <c r="AS21" s="22"/>
    </row>
    <row r="22" spans="1:45" x14ac:dyDescent="0.25">
      <c r="A22" s="2" t="str">
        <f>'[1]Tiempo Extra'!B20</f>
        <v>Diciembre</v>
      </c>
      <c r="B22" s="6">
        <v>1471559</v>
      </c>
      <c r="C22" s="6">
        <v>119588</v>
      </c>
      <c r="D22" s="10">
        <f t="shared" si="13"/>
        <v>1591147</v>
      </c>
      <c r="F22" s="2" t="s">
        <v>12</v>
      </c>
      <c r="G22" s="35">
        <v>1347254</v>
      </c>
      <c r="H22" s="35">
        <f>629408+538596</f>
        <v>1168004</v>
      </c>
      <c r="I22" s="10">
        <f t="shared" si="14"/>
        <v>2515258</v>
      </c>
      <c r="K22" s="7" t="str">
        <f>'[1]Tiempo Extra'!B55</f>
        <v>Diciembre</v>
      </c>
      <c r="L22" s="35">
        <v>214374</v>
      </c>
      <c r="M22" s="35">
        <v>104819</v>
      </c>
      <c r="N22" s="13">
        <f t="shared" si="6"/>
        <v>319193</v>
      </c>
      <c r="P22" s="7" t="str">
        <f t="shared" si="0"/>
        <v>Diciembre</v>
      </c>
      <c r="Q22" s="35">
        <v>912346</v>
      </c>
      <c r="R22" s="35">
        <v>352474</v>
      </c>
      <c r="S22" s="13">
        <f t="shared" si="7"/>
        <v>1264820</v>
      </c>
      <c r="U22" s="7" t="str">
        <f t="shared" si="1"/>
        <v>Diciembre</v>
      </c>
      <c r="V22" s="35">
        <v>1219877</v>
      </c>
      <c r="W22" s="35">
        <v>680630</v>
      </c>
      <c r="X22" s="13">
        <f t="shared" si="8"/>
        <v>1900507</v>
      </c>
      <c r="Z22" s="7" t="str">
        <f t="shared" si="2"/>
        <v>Diciembre</v>
      </c>
      <c r="AA22" s="35">
        <v>1079792</v>
      </c>
      <c r="AB22" s="35">
        <v>480861</v>
      </c>
      <c r="AC22" s="10">
        <f t="shared" si="9"/>
        <v>1560653</v>
      </c>
      <c r="AE22" s="7" t="str">
        <f t="shared" si="3"/>
        <v>Diciembre</v>
      </c>
      <c r="AF22" s="35">
        <v>1560957</v>
      </c>
      <c r="AG22" s="35">
        <v>0</v>
      </c>
      <c r="AH22" s="13">
        <f t="shared" si="10"/>
        <v>1560957</v>
      </c>
      <c r="AJ22" s="7" t="str">
        <f t="shared" si="4"/>
        <v>Diciembre</v>
      </c>
      <c r="AK22" s="35">
        <v>1714949</v>
      </c>
      <c r="AL22" s="35">
        <v>906389</v>
      </c>
      <c r="AM22" s="13">
        <f t="shared" si="11"/>
        <v>2621338</v>
      </c>
      <c r="AO22" s="43" t="str">
        <f t="shared" si="5"/>
        <v>Diciembre</v>
      </c>
      <c r="AP22" s="41">
        <v>5579908</v>
      </c>
      <c r="AQ22" s="41">
        <v>12014900</v>
      </c>
      <c r="AR22" s="45">
        <f t="shared" si="12"/>
        <v>17594808</v>
      </c>
    </row>
    <row r="23" spans="1:45" x14ac:dyDescent="0.25">
      <c r="A23" s="2"/>
      <c r="B23" s="6"/>
      <c r="C23" s="6"/>
      <c r="D23" s="10"/>
      <c r="F23" s="2"/>
      <c r="G23" s="35"/>
      <c r="H23" s="35"/>
      <c r="I23" s="36"/>
      <c r="K23" s="2"/>
      <c r="L23" s="35"/>
      <c r="M23" s="35"/>
      <c r="N23" s="36"/>
      <c r="P23" s="7"/>
      <c r="Q23" s="35"/>
      <c r="R23" s="35"/>
      <c r="S23" s="36"/>
      <c r="U23" s="7"/>
      <c r="V23" s="35"/>
      <c r="W23" s="35"/>
      <c r="X23" s="36"/>
      <c r="Z23" s="7"/>
      <c r="AA23" s="35"/>
      <c r="AB23" s="35"/>
      <c r="AC23" s="36"/>
      <c r="AE23" s="7"/>
      <c r="AF23" s="6"/>
      <c r="AG23" s="6"/>
      <c r="AH23" s="10"/>
      <c r="AJ23" s="7"/>
      <c r="AK23" s="6"/>
      <c r="AL23" s="6"/>
      <c r="AM23" s="10"/>
      <c r="AO23" s="43"/>
      <c r="AP23" s="41"/>
      <c r="AQ23" s="41"/>
      <c r="AR23" s="46"/>
    </row>
    <row r="24" spans="1:45" ht="15.75" thickBot="1" x14ac:dyDescent="0.3">
      <c r="A24" s="8" t="s">
        <v>25</v>
      </c>
      <c r="B24" s="9">
        <f>SUM(B8:B23)</f>
        <v>12205759.5</v>
      </c>
      <c r="C24" s="9">
        <f>SUM(C8:C23)</f>
        <v>3331760.5</v>
      </c>
      <c r="D24" s="11">
        <f>SUM(B24:C24)</f>
        <v>15537520</v>
      </c>
      <c r="F24" s="8" t="s">
        <v>25</v>
      </c>
      <c r="G24" s="37">
        <f>SUM(G9:G23)</f>
        <v>10009083.469999999</v>
      </c>
      <c r="H24" s="37">
        <f>SUM(H9:H23)</f>
        <v>5083546.21</v>
      </c>
      <c r="I24" s="34">
        <f>SUM(G24:H24)</f>
        <v>15092629.68</v>
      </c>
      <c r="K24" s="8" t="s">
        <v>25</v>
      </c>
      <c r="L24" s="37">
        <f>SUM(L8:L23)</f>
        <v>4422807.2300000004</v>
      </c>
      <c r="M24" s="37">
        <f>SUM(M8:M23)</f>
        <v>2069489.27</v>
      </c>
      <c r="N24" s="34">
        <f>SUM(L24:M24)</f>
        <v>6492296.5</v>
      </c>
      <c r="P24" s="8" t="s">
        <v>25</v>
      </c>
      <c r="Q24" s="37">
        <f>SUM(Q8:Q23)</f>
        <v>8568323.379999999</v>
      </c>
      <c r="R24" s="37">
        <f>SUM(R9:R22)</f>
        <v>1166369.3900000001</v>
      </c>
      <c r="S24" s="34">
        <f>SUM(Q24:R24)</f>
        <v>9734692.7699999996</v>
      </c>
      <c r="U24" s="8" t="s">
        <v>25</v>
      </c>
      <c r="V24" s="37">
        <f>SUM(V8:V23)</f>
        <v>12756733.630899999</v>
      </c>
      <c r="W24" s="37">
        <f>SUM(W9:W23)</f>
        <v>4499158.4960500002</v>
      </c>
      <c r="X24" s="34">
        <f>SUM(V24:W24)</f>
        <v>17255892.126949999</v>
      </c>
      <c r="Z24" s="8" t="s">
        <v>25</v>
      </c>
      <c r="AA24" s="37">
        <f>SUM(AA8:AA23)</f>
        <v>15820494.300000001</v>
      </c>
      <c r="AB24" s="37">
        <f>SUM(AB8:AB23)</f>
        <v>6548060.1500000004</v>
      </c>
      <c r="AC24" s="34">
        <f>SUM(AA24:AB24)</f>
        <v>22368554.450000003</v>
      </c>
      <c r="AE24" s="8" t="s">
        <v>25</v>
      </c>
      <c r="AF24" s="9">
        <f>SUM(AF8:AF23)</f>
        <v>10041443.25</v>
      </c>
      <c r="AG24" s="9">
        <f>SUM(AG8:AG23)</f>
        <v>3316547.2</v>
      </c>
      <c r="AH24" s="11">
        <f>SUM(AF24:AG24)</f>
        <v>13357990.449999999</v>
      </c>
      <c r="AJ24" s="8" t="s">
        <v>25</v>
      </c>
      <c r="AK24" s="9">
        <f>SUM(AK8:AK23)</f>
        <v>9969417.9900000002</v>
      </c>
      <c r="AL24" s="9">
        <f>SUM(AL8:AL23)</f>
        <v>4201444.24</v>
      </c>
      <c r="AM24" s="11">
        <f>SUM(AK24:AL24)</f>
        <v>14170862.23</v>
      </c>
      <c r="AO24" s="8" t="s">
        <v>25</v>
      </c>
      <c r="AP24" s="37">
        <f>SUM(AP8:AP23)</f>
        <v>47289128.810000002</v>
      </c>
      <c r="AQ24" s="37">
        <f>SUM(AQ8:AQ23)</f>
        <v>31775762.359999999</v>
      </c>
      <c r="AR24" s="34">
        <f>SUM(AP24:AQ24)</f>
        <v>79064891.170000002</v>
      </c>
    </row>
    <row r="25" spans="1:45" x14ac:dyDescent="0.25">
      <c r="A25" s="21"/>
      <c r="B25" s="20"/>
      <c r="C25" s="20"/>
      <c r="D25" s="20"/>
      <c r="F25" s="21"/>
      <c r="H25" s="20"/>
      <c r="I25" s="20"/>
      <c r="K25" s="21"/>
      <c r="L25" s="20"/>
      <c r="M25" s="20"/>
      <c r="N25" s="20"/>
      <c r="P25" s="21"/>
      <c r="Q25" s="20"/>
      <c r="R25" s="20"/>
      <c r="S25" s="20"/>
      <c r="U25" s="21"/>
      <c r="V25" s="20"/>
      <c r="W25" s="20"/>
      <c r="X25" s="20"/>
      <c r="Z25" s="21"/>
      <c r="AA25" s="20"/>
      <c r="AB25" s="20"/>
      <c r="AC25" s="20"/>
      <c r="AE25" s="21"/>
      <c r="AF25" s="20"/>
      <c r="AG25" s="20"/>
      <c r="AH25" s="20"/>
      <c r="AJ25" s="21"/>
      <c r="AK25" s="20"/>
      <c r="AL25" s="20"/>
      <c r="AM25" s="20"/>
      <c r="AO25" s="21"/>
      <c r="AP25" s="20"/>
      <c r="AQ25" s="20"/>
      <c r="AR25" s="20"/>
    </row>
    <row r="26" spans="1:45" x14ac:dyDescent="0.25">
      <c r="C26" s="29"/>
    </row>
  </sheetData>
  <mergeCells count="18">
    <mergeCell ref="AJ6:AM6"/>
    <mergeCell ref="AO5:AR5"/>
    <mergeCell ref="AO6:AR6"/>
    <mergeCell ref="Z5:AC5"/>
    <mergeCell ref="Z6:AC6"/>
    <mergeCell ref="AE5:AH5"/>
    <mergeCell ref="AE6:AH6"/>
    <mergeCell ref="AJ5:AM5"/>
    <mergeCell ref="P5:S5"/>
    <mergeCell ref="P6:S6"/>
    <mergeCell ref="U5:X5"/>
    <mergeCell ref="U6:X6"/>
    <mergeCell ref="A6:D6"/>
    <mergeCell ref="F5:I5"/>
    <mergeCell ref="F6:I6"/>
    <mergeCell ref="K5:N5"/>
    <mergeCell ref="K6:N6"/>
    <mergeCell ref="A5:D5"/>
  </mergeCells>
  <pageMargins left="0.70866141732283472" right="0.70866141732283472" top="0.74803149606299213" bottom="0.74803149606299213" header="0.31496062992125984" footer="0.31496062992125984"/>
  <pageSetup scale="51" orientation="landscape" r:id="rId1"/>
  <colBreaks count="2" manualBreakCount="2">
    <brk id="14" max="1048575" man="1"/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20"/>
  <sheetViews>
    <sheetView tabSelected="1" workbookViewId="0">
      <selection activeCell="F19" sqref="F19"/>
    </sheetView>
  </sheetViews>
  <sheetFormatPr baseColWidth="10" defaultRowHeight="15" x14ac:dyDescent="0.25"/>
  <cols>
    <col min="1" max="1" width="8" customWidth="1"/>
    <col min="2" max="2" width="30.140625" customWidth="1"/>
    <col min="3" max="3" width="17.140625" customWidth="1"/>
    <col min="4" max="4" width="16.28515625" customWidth="1"/>
    <col min="5" max="5" width="13.5703125" customWidth="1"/>
    <col min="6" max="6" width="16.85546875" customWidth="1"/>
    <col min="7" max="7" width="17.42578125" customWidth="1"/>
    <col min="8" max="8" width="13.7109375" customWidth="1"/>
    <col min="9" max="9" width="18.28515625" customWidth="1"/>
    <col min="10" max="10" width="18.85546875" customWidth="1"/>
  </cols>
  <sheetData>
    <row r="2" spans="1:9" ht="21" x14ac:dyDescent="0.35">
      <c r="A2" s="55" t="s">
        <v>37</v>
      </c>
      <c r="B2" s="55"/>
      <c r="C2" s="55"/>
      <c r="D2" s="55"/>
      <c r="E2" s="55"/>
      <c r="F2" s="55"/>
      <c r="G2" s="55"/>
      <c r="H2" s="55"/>
      <c r="I2" s="55"/>
    </row>
    <row r="3" spans="1:9" ht="21" x14ac:dyDescent="0.35">
      <c r="A3" s="55" t="s">
        <v>40</v>
      </c>
      <c r="B3" s="55"/>
      <c r="C3" s="55"/>
      <c r="D3" s="55"/>
      <c r="E3" s="55"/>
      <c r="F3" s="55"/>
      <c r="G3" s="55"/>
      <c r="H3" s="55"/>
      <c r="I3" s="55"/>
    </row>
    <row r="4" spans="1:9" ht="15" customHeight="1" thickBot="1" x14ac:dyDescent="0.3">
      <c r="A4" s="66"/>
      <c r="B4" s="67"/>
      <c r="C4" s="68" t="s">
        <v>23</v>
      </c>
      <c r="D4" s="69"/>
      <c r="E4" s="70"/>
      <c r="F4" s="68" t="s">
        <v>24</v>
      </c>
      <c r="G4" s="69"/>
      <c r="H4" s="70"/>
      <c r="I4" s="71"/>
    </row>
    <row r="5" spans="1:9" ht="42.75" customHeight="1" x14ac:dyDescent="0.25">
      <c r="A5" s="62" t="s">
        <v>27</v>
      </c>
      <c r="B5" s="63" t="s">
        <v>28</v>
      </c>
      <c r="C5" s="64" t="s">
        <v>43</v>
      </c>
      <c r="D5" s="64" t="s">
        <v>26</v>
      </c>
      <c r="E5" s="64" t="s">
        <v>41</v>
      </c>
      <c r="F5" s="64" t="s">
        <v>43</v>
      </c>
      <c r="G5" s="64" t="s">
        <v>26</v>
      </c>
      <c r="H5" s="64" t="s">
        <v>41</v>
      </c>
      <c r="I5" s="65" t="s">
        <v>25</v>
      </c>
    </row>
    <row r="6" spans="1:9" x14ac:dyDescent="0.25">
      <c r="A6" s="2">
        <v>1</v>
      </c>
      <c r="B6" s="3" t="s">
        <v>29</v>
      </c>
      <c r="C6" s="23">
        <f>1612430.34346433+623370.89</f>
        <v>2235801.23346433</v>
      </c>
      <c r="D6" s="54">
        <f>+Ejecución!R24</f>
        <v>1166369.3900000001</v>
      </c>
      <c r="E6" s="32">
        <f>+D6/C6</f>
        <v>0.52167848042231091</v>
      </c>
      <c r="F6" s="23">
        <v>5034522.392531991</v>
      </c>
      <c r="G6" s="23">
        <f>+Ejecución!Q24</f>
        <v>8568323.379999999</v>
      </c>
      <c r="H6" s="32">
        <f>+G6/F6</f>
        <v>1.7019138484138847</v>
      </c>
      <c r="I6" s="26">
        <f>+D6+G6</f>
        <v>9734692.7699999996</v>
      </c>
    </row>
    <row r="7" spans="1:9" x14ac:dyDescent="0.25">
      <c r="A7" s="2">
        <f>+A6+1</f>
        <v>2</v>
      </c>
      <c r="B7" s="3" t="s">
        <v>30</v>
      </c>
      <c r="C7" s="23">
        <f>21832398.6113683+15479442.08</f>
        <v>37311840.691368297</v>
      </c>
      <c r="D7" s="54">
        <f>+Ejecución!AQ24</f>
        <v>31775762.359999999</v>
      </c>
      <c r="E7" s="32">
        <f t="shared" ref="E7:E15" si="0">+D7/C7</f>
        <v>0.85162676971203377</v>
      </c>
      <c r="F7" s="23">
        <v>48998083.819841638</v>
      </c>
      <c r="G7" s="23">
        <f>+Ejecución!AP24</f>
        <v>47289128.810000002</v>
      </c>
      <c r="H7" s="32">
        <f t="shared" ref="H7:H15" si="1">+G7/F7</f>
        <v>0.96512200321699926</v>
      </c>
      <c r="I7" s="26">
        <f t="shared" ref="I7:I15" si="2">+D7+G7</f>
        <v>79064891.170000002</v>
      </c>
    </row>
    <row r="8" spans="1:9" x14ac:dyDescent="0.25">
      <c r="A8" s="2">
        <f t="shared" ref="A8:A14" si="3">+A7+1</f>
        <v>3</v>
      </c>
      <c r="B8" s="3" t="s">
        <v>31</v>
      </c>
      <c r="C8" s="23">
        <f>1080139.40602904+623145.53</f>
        <v>1703284.93602904</v>
      </c>
      <c r="D8" s="54">
        <f>+Ejecución!M24</f>
        <v>2069489.27</v>
      </c>
      <c r="E8" s="32">
        <f t="shared" si="0"/>
        <v>1.214998868495081</v>
      </c>
      <c r="F8" s="23">
        <v>5975833.299156487</v>
      </c>
      <c r="G8" s="23">
        <f>+Ejecución!L24</f>
        <v>4422807.2300000004</v>
      </c>
      <c r="H8" s="32">
        <f t="shared" si="1"/>
        <v>0.74011556356906705</v>
      </c>
      <c r="I8" s="26">
        <f t="shared" si="2"/>
        <v>6492296.5</v>
      </c>
    </row>
    <row r="9" spans="1:9" x14ac:dyDescent="0.25">
      <c r="A9" s="2">
        <f t="shared" si="3"/>
        <v>4</v>
      </c>
      <c r="B9" s="3" t="s">
        <v>32</v>
      </c>
      <c r="C9" s="23">
        <f>2228181.70166526+2588164.46</f>
        <v>4816346.1616652599</v>
      </c>
      <c r="D9" s="54">
        <f>+Ejecución!AG24</f>
        <v>3316547.2</v>
      </c>
      <c r="E9" s="32">
        <f t="shared" si="0"/>
        <v>0.68860233228196754</v>
      </c>
      <c r="F9" s="23">
        <v>6720450.9665268334</v>
      </c>
      <c r="G9" s="23">
        <f>+Ejecución!AF24</f>
        <v>10041443.25</v>
      </c>
      <c r="H9" s="32">
        <f t="shared" si="1"/>
        <v>1.494162117990941</v>
      </c>
      <c r="I9" s="26">
        <f t="shared" si="2"/>
        <v>13357990.449999999</v>
      </c>
    </row>
    <row r="10" spans="1:9" x14ac:dyDescent="0.25">
      <c r="A10" s="2">
        <f t="shared" si="3"/>
        <v>5</v>
      </c>
      <c r="B10" s="3" t="s">
        <v>33</v>
      </c>
      <c r="C10" s="23">
        <f>2654913.47976952+1285271.38</f>
        <v>3940184.8597695199</v>
      </c>
      <c r="D10" s="54">
        <f>+Ejecución!C24</f>
        <v>3331760.5</v>
      </c>
      <c r="E10" s="32">
        <f t="shared" si="0"/>
        <v>0.84558481862571555</v>
      </c>
      <c r="F10" s="23">
        <v>70949011.340658709</v>
      </c>
      <c r="G10" s="23">
        <f>+Ejecución!B24</f>
        <v>12205759.5</v>
      </c>
      <c r="H10" s="32">
        <f t="shared" si="1"/>
        <v>0.17203565306068264</v>
      </c>
      <c r="I10" s="26">
        <f t="shared" si="2"/>
        <v>15537520</v>
      </c>
    </row>
    <row r="11" spans="1:9" x14ac:dyDescent="0.25">
      <c r="A11" s="2">
        <f t="shared" si="3"/>
        <v>6</v>
      </c>
      <c r="B11" s="3" t="s">
        <v>19</v>
      </c>
      <c r="C11" s="23">
        <f>5748083.79248271+3712005.43</f>
        <v>9460089.2224827111</v>
      </c>
      <c r="D11" s="54">
        <f>+Ejecución!AB24</f>
        <v>6548060.1500000004</v>
      </c>
      <c r="E11" s="32">
        <f t="shared" si="0"/>
        <v>0.69217741989557302</v>
      </c>
      <c r="F11" s="23">
        <v>18528738.368373558</v>
      </c>
      <c r="G11" s="23">
        <f>+Ejecución!AA24</f>
        <v>15820494.300000001</v>
      </c>
      <c r="H11" s="32">
        <f t="shared" si="1"/>
        <v>0.85383548439562296</v>
      </c>
      <c r="I11" s="26">
        <f t="shared" si="2"/>
        <v>22368554.450000003</v>
      </c>
    </row>
    <row r="12" spans="1:9" x14ac:dyDescent="0.25">
      <c r="A12" s="2">
        <f t="shared" si="3"/>
        <v>7</v>
      </c>
      <c r="B12" s="3" t="s">
        <v>14</v>
      </c>
      <c r="C12" s="23">
        <f>4588741.77160491+2496165.26</f>
        <v>7084907.0316049093</v>
      </c>
      <c r="D12" s="54">
        <f>+Ejecución!H24</f>
        <v>5083546.21</v>
      </c>
      <c r="E12" s="32">
        <f t="shared" si="0"/>
        <v>0.71751770168936846</v>
      </c>
      <c r="F12" s="23">
        <v>9528644.0617175344</v>
      </c>
      <c r="G12" s="23">
        <f>+Ejecución!G24</f>
        <v>10009083.469999999</v>
      </c>
      <c r="H12" s="32">
        <f t="shared" si="1"/>
        <v>1.050420543066845</v>
      </c>
      <c r="I12" s="26">
        <f t="shared" si="2"/>
        <v>15092629.68</v>
      </c>
    </row>
    <row r="13" spans="1:9" x14ac:dyDescent="0.25">
      <c r="A13" s="2">
        <f t="shared" si="3"/>
        <v>8</v>
      </c>
      <c r="B13" s="3" t="s">
        <v>17</v>
      </c>
      <c r="C13" s="23">
        <f>4473910.11462712+3453293.89</f>
        <v>7927204.0046271197</v>
      </c>
      <c r="D13" s="54">
        <f>+Ejecución!W24</f>
        <v>4499158.4960500002</v>
      </c>
      <c r="E13" s="32">
        <f t="shared" si="0"/>
        <v>0.56755931768929313</v>
      </c>
      <c r="F13" s="23">
        <v>12697041.414282523</v>
      </c>
      <c r="G13" s="23">
        <f>+Ejecución!V24</f>
        <v>12756733.630899999</v>
      </c>
      <c r="H13" s="32">
        <f t="shared" si="1"/>
        <v>1.0047012697422826</v>
      </c>
      <c r="I13" s="26">
        <f t="shared" si="2"/>
        <v>17255892.126949999</v>
      </c>
    </row>
    <row r="14" spans="1:9" x14ac:dyDescent="0.25">
      <c r="A14" s="2">
        <f t="shared" si="3"/>
        <v>9</v>
      </c>
      <c r="B14" s="3" t="s">
        <v>34</v>
      </c>
      <c r="C14" s="23">
        <f>3283740.04962504+1793141.08</f>
        <v>5076881.1296250401</v>
      </c>
      <c r="D14" s="54">
        <f>+Ejecución!AL24</f>
        <v>4201444.24</v>
      </c>
      <c r="E14" s="32">
        <f t="shared" si="0"/>
        <v>0.8275640364087673</v>
      </c>
      <c r="F14" s="23">
        <v>9316078.8805496711</v>
      </c>
      <c r="G14" s="23">
        <f>+Ejecución!AK24</f>
        <v>9969417.9900000002</v>
      </c>
      <c r="H14" s="32">
        <f t="shared" si="1"/>
        <v>1.0701302680910512</v>
      </c>
      <c r="I14" s="26">
        <f t="shared" si="2"/>
        <v>14170862.23</v>
      </c>
    </row>
    <row r="15" spans="1:9" x14ac:dyDescent="0.25">
      <c r="A15" s="2">
        <v>10</v>
      </c>
      <c r="B15" s="3" t="s">
        <v>35</v>
      </c>
      <c r="C15" s="23">
        <f>7000000+13443460.73</f>
        <v>20443460.73</v>
      </c>
      <c r="D15" s="54">
        <v>13112965</v>
      </c>
      <c r="E15" s="32">
        <f t="shared" si="0"/>
        <v>0.6414258903218486</v>
      </c>
      <c r="F15" s="23">
        <v>12251595.456361057</v>
      </c>
      <c r="G15" s="23">
        <v>2884552</v>
      </c>
      <c r="H15" s="32">
        <f t="shared" si="1"/>
        <v>0.23544296824642</v>
      </c>
      <c r="I15" s="26">
        <f t="shared" si="2"/>
        <v>15997517</v>
      </c>
    </row>
    <row r="16" spans="1:9" x14ac:dyDescent="0.25">
      <c r="A16" s="2"/>
      <c r="B16" s="3" t="s">
        <v>38</v>
      </c>
      <c r="C16" s="3"/>
      <c r="D16" s="3"/>
      <c r="E16" s="3"/>
      <c r="F16" s="3"/>
      <c r="G16" s="52">
        <f>51930993</f>
        <v>51930993</v>
      </c>
      <c r="H16" s="3"/>
      <c r="I16" s="53"/>
    </row>
    <row r="17" spans="1:9" ht="16.5" thickBot="1" x14ac:dyDescent="0.3">
      <c r="A17" s="4"/>
      <c r="B17" s="24" t="s">
        <v>36</v>
      </c>
      <c r="C17" s="25">
        <f>SUM(C6:C16)</f>
        <v>100000000.00063623</v>
      </c>
      <c r="D17" s="25">
        <f>SUM(D6:D16)</f>
        <v>75105102.816050008</v>
      </c>
      <c r="E17" s="50">
        <f>+D17/C17</f>
        <v>0.75105102815572167</v>
      </c>
      <c r="F17" s="25">
        <f>SUM(F6:F15)</f>
        <v>200000000</v>
      </c>
      <c r="G17" s="25">
        <f>SUM(G6:G16)</f>
        <v>185898736.56089997</v>
      </c>
      <c r="H17" s="50">
        <f>+G17/F17</f>
        <v>0.92949368280449984</v>
      </c>
      <c r="I17" s="27">
        <f>SUM(I6:I14)</f>
        <v>193075329.37695</v>
      </c>
    </row>
    <row r="18" spans="1:9" x14ac:dyDescent="0.25">
      <c r="A18" s="19"/>
      <c r="B18" s="72" t="s">
        <v>42</v>
      </c>
      <c r="G18" s="51"/>
      <c r="I18" s="19"/>
    </row>
    <row r="20" spans="1:9" x14ac:dyDescent="0.25">
      <c r="C20" s="51"/>
    </row>
  </sheetData>
  <mergeCells count="4">
    <mergeCell ref="C4:E4"/>
    <mergeCell ref="F4:H4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521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</vt:lpstr>
      <vt:lpstr>Consolidado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Fonseca</dc:creator>
  <cp:lastModifiedBy>Chris Fonseca</cp:lastModifiedBy>
  <cp:lastPrinted>2018-11-20T16:14:09Z</cp:lastPrinted>
  <dcterms:created xsi:type="dcterms:W3CDTF">2017-10-03T19:28:49Z</dcterms:created>
  <dcterms:modified xsi:type="dcterms:W3CDTF">2019-07-23T21:10:24Z</dcterms:modified>
</cp:coreProperties>
</file>