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drawings/drawing5.xml" ContentType="application/vnd.openxmlformats-officedocument.drawing+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hidePivotFieldList="1" defaultThemeVersion="166925"/>
  <mc:AlternateContent xmlns:mc="http://schemas.openxmlformats.org/markup-compatibility/2006">
    <mc:Choice Requires="x15">
      <x15ac:absPath xmlns:x15ac="http://schemas.microsoft.com/office/spreadsheetml/2010/11/ac" url="C:\Users\Isabel\Downloads\"/>
    </mc:Choice>
  </mc:AlternateContent>
  <xr:revisionPtr revIDLastSave="0" documentId="13_ncr:1_{1859A258-C568-4E7B-9EA7-456765F3C0D0}" xr6:coauthVersionLast="47" xr6:coauthVersionMax="47" xr10:uidLastSave="{00000000-0000-0000-0000-000000000000}"/>
  <bookViews>
    <workbookView xWindow="28680" yWindow="-60" windowWidth="38640" windowHeight="15720" tabRatio="828" firstSheet="1" activeTab="1" xr2:uid="{BCB85155-4F2E-437D-A02A-227B7F5D9349}"/>
  </bookViews>
  <sheets>
    <sheet name="Datos" sheetId="5" state="hidden" r:id="rId1"/>
    <sheet name="Empresa" sheetId="16" r:id="rId2"/>
    <sheet name="Previsión_2027" sheetId="1" r:id="rId3"/>
    <sheet name="Existencias_A_DIC_2027" sheetId="17" r:id="rId4"/>
    <sheet name="Consumo_2025" sheetId="19" r:id="rId5"/>
    <sheet name="Existencias_A_DIC_2025" sheetId="20" r:id="rId6"/>
  </sheets>
  <definedNames>
    <definedName name="_xlnm._FilterDatabase" localSheetId="2" hidden="1">Previsión_2027!$H$15:$H$55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7" l="1"/>
  <c r="F48" i="17"/>
  <c r="F49" i="17"/>
  <c r="C12" i="20"/>
  <c r="F12" i="20" s="1"/>
  <c r="C13" i="20"/>
  <c r="F13" i="20" s="1"/>
  <c r="C14" i="20"/>
  <c r="F14" i="20" s="1"/>
  <c r="C15" i="20"/>
  <c r="F15" i="20" s="1"/>
  <c r="C16" i="20"/>
  <c r="F16" i="20" s="1"/>
  <c r="C17" i="20"/>
  <c r="F17" i="20" s="1"/>
  <c r="C18" i="20"/>
  <c r="F18" i="20" s="1"/>
  <c r="C19" i="20"/>
  <c r="F19" i="20" s="1"/>
  <c r="C20" i="20"/>
  <c r="F20" i="20" s="1"/>
  <c r="C21" i="20"/>
  <c r="F21" i="20" s="1"/>
  <c r="C22" i="20"/>
  <c r="F22" i="20" s="1"/>
  <c r="C23" i="20"/>
  <c r="F23" i="20" s="1"/>
  <c r="C24" i="20"/>
  <c r="F24" i="20" s="1"/>
  <c r="C25" i="20"/>
  <c r="F25" i="20" s="1"/>
  <c r="C26" i="20"/>
  <c r="F26" i="20" s="1"/>
  <c r="C27" i="20"/>
  <c r="F27" i="20" s="1"/>
  <c r="C28" i="20"/>
  <c r="F28" i="20" s="1"/>
  <c r="C29" i="20"/>
  <c r="F29" i="20" s="1"/>
  <c r="C30" i="20"/>
  <c r="F30" i="20" s="1"/>
  <c r="C31" i="20"/>
  <c r="F31" i="20" s="1"/>
  <c r="C32" i="20"/>
  <c r="F32" i="20" s="1"/>
  <c r="C33" i="20"/>
  <c r="F33" i="20" s="1"/>
  <c r="C34" i="20"/>
  <c r="F34" i="20" s="1"/>
  <c r="C35" i="20"/>
  <c r="F35" i="20" s="1"/>
  <c r="C36" i="20"/>
  <c r="F36" i="20" s="1"/>
  <c r="C37" i="20"/>
  <c r="F37" i="20" s="1"/>
  <c r="C38" i="20"/>
  <c r="F38" i="20" s="1"/>
  <c r="C39" i="20"/>
  <c r="F39" i="20" s="1"/>
  <c r="C40" i="20"/>
  <c r="F40" i="20" s="1"/>
  <c r="C41" i="20"/>
  <c r="F41" i="20" s="1"/>
  <c r="C42" i="20"/>
  <c r="F42" i="20" s="1"/>
  <c r="C43" i="20"/>
  <c r="F43" i="20" s="1"/>
  <c r="C44" i="20"/>
  <c r="F44" i="20" s="1"/>
  <c r="C45" i="20"/>
  <c r="F45" i="20" s="1"/>
  <c r="C46" i="20"/>
  <c r="F46" i="20" s="1"/>
  <c r="C47" i="20"/>
  <c r="F47" i="20" s="1"/>
  <c r="C48" i="20"/>
  <c r="F48" i="20" s="1"/>
  <c r="C49" i="20"/>
  <c r="F49" i="20" s="1"/>
  <c r="C50" i="20"/>
  <c r="F50" i="20" s="1"/>
  <c r="C51" i="20"/>
  <c r="F51" i="20" s="1"/>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F54" i="19"/>
  <c r="D54" i="19"/>
  <c r="D51" i="20" s="1"/>
  <c r="F53" i="19"/>
  <c r="D53" i="19"/>
  <c r="D50" i="20" s="1"/>
  <c r="F52" i="19"/>
  <c r="D52" i="19"/>
  <c r="D49" i="20" s="1"/>
  <c r="F51" i="19"/>
  <c r="D51" i="19"/>
  <c r="D48" i="20" s="1"/>
  <c r="F50" i="19"/>
  <c r="D50" i="19"/>
  <c r="D47" i="20" s="1"/>
  <c r="F49" i="19"/>
  <c r="D49" i="19"/>
  <c r="D46" i="20" s="1"/>
  <c r="F48" i="19"/>
  <c r="D48" i="19"/>
  <c r="D45" i="20" s="1"/>
  <c r="F47" i="19"/>
  <c r="D47" i="19"/>
  <c r="D44" i="20" s="1"/>
  <c r="F46" i="19"/>
  <c r="D46" i="19"/>
  <c r="D43" i="20" s="1"/>
  <c r="F45" i="19"/>
  <c r="D45" i="19"/>
  <c r="D42" i="20" s="1"/>
  <c r="F44" i="19"/>
  <c r="D44" i="19"/>
  <c r="D41" i="20" s="1"/>
  <c r="F43" i="19"/>
  <c r="D43" i="19"/>
  <c r="D40" i="20" s="1"/>
  <c r="F42" i="19"/>
  <c r="D42" i="19"/>
  <c r="D39" i="20" s="1"/>
  <c r="F41" i="19"/>
  <c r="D41" i="19"/>
  <c r="D38" i="20" s="1"/>
  <c r="F40" i="19"/>
  <c r="D40" i="19"/>
  <c r="D37" i="20" s="1"/>
  <c r="F39" i="19"/>
  <c r="D39" i="19"/>
  <c r="D36" i="20" s="1"/>
  <c r="F38" i="19"/>
  <c r="D38" i="19"/>
  <c r="D35" i="20" s="1"/>
  <c r="F37" i="19"/>
  <c r="D37" i="19"/>
  <c r="D34" i="20" s="1"/>
  <c r="F36" i="19"/>
  <c r="D36" i="19"/>
  <c r="D33" i="20" s="1"/>
  <c r="F35" i="19"/>
  <c r="D35" i="19"/>
  <c r="D32" i="20" s="1"/>
  <c r="F34" i="19"/>
  <c r="D34" i="19"/>
  <c r="D31" i="20" s="1"/>
  <c r="F33" i="19"/>
  <c r="D33" i="19"/>
  <c r="D30" i="20" s="1"/>
  <c r="F32" i="19"/>
  <c r="D32" i="19"/>
  <c r="D29" i="20" s="1"/>
  <c r="F31" i="19"/>
  <c r="D31" i="19"/>
  <c r="D28" i="20" s="1"/>
  <c r="F30" i="19"/>
  <c r="D30" i="19"/>
  <c r="D27" i="20" s="1"/>
  <c r="F29" i="19"/>
  <c r="D29" i="19"/>
  <c r="D26" i="20" s="1"/>
  <c r="F28" i="19"/>
  <c r="D28" i="19"/>
  <c r="D25" i="20" s="1"/>
  <c r="F27" i="19"/>
  <c r="D27" i="19"/>
  <c r="D24" i="20" s="1"/>
  <c r="F26" i="19"/>
  <c r="D26" i="19"/>
  <c r="D23" i="20" s="1"/>
  <c r="F25" i="19"/>
  <c r="D25" i="19"/>
  <c r="D22" i="20" s="1"/>
  <c r="F24" i="19"/>
  <c r="D24" i="19"/>
  <c r="D21" i="20" s="1"/>
  <c r="F23" i="19"/>
  <c r="D23" i="19"/>
  <c r="D20" i="20" s="1"/>
  <c r="F22" i="19"/>
  <c r="D22" i="19"/>
  <c r="D19" i="20" s="1"/>
  <c r="F21" i="19"/>
  <c r="D21" i="19"/>
  <c r="D18" i="20" s="1"/>
  <c r="F20" i="19"/>
  <c r="D20" i="19"/>
  <c r="D17" i="20" s="1"/>
  <c r="F19" i="19"/>
  <c r="D19" i="19"/>
  <c r="D16" i="20" s="1"/>
  <c r="F18" i="19"/>
  <c r="D18" i="19"/>
  <c r="D15" i="20" s="1"/>
  <c r="F17" i="19"/>
  <c r="D17" i="19"/>
  <c r="D14" i="20" s="1"/>
  <c r="F16" i="19"/>
  <c r="D16" i="19"/>
  <c r="D13" i="20" s="1"/>
  <c r="F15" i="19"/>
  <c r="D12" i="20"/>
  <c r="C9" i="19"/>
  <c r="C8" i="19"/>
  <c r="F24" i="17"/>
  <c r="F46" i="17"/>
  <c r="D29" i="17"/>
  <c r="D30" i="17"/>
  <c r="D31" i="17"/>
  <c r="D32" i="17"/>
  <c r="D34" i="17"/>
  <c r="D35" i="17"/>
  <c r="D36" i="17"/>
  <c r="D37" i="17"/>
  <c r="D38" i="17"/>
  <c r="D39" i="17"/>
  <c r="D40" i="17"/>
  <c r="D41" i="17"/>
  <c r="D42" i="17"/>
  <c r="D43" i="17"/>
  <c r="D44" i="17"/>
  <c r="D45" i="17"/>
  <c r="D46" i="17"/>
  <c r="D47" i="17"/>
  <c r="D48" i="17"/>
  <c r="D49" i="17"/>
  <c r="D50" i="17"/>
  <c r="D51" i="17"/>
  <c r="D52" i="17"/>
  <c r="D53" i="17"/>
  <c r="C14" i="17"/>
  <c r="C15" i="17"/>
  <c r="F15" i="17" s="1"/>
  <c r="C16" i="17"/>
  <c r="F16" i="17" s="1"/>
  <c r="C17" i="17"/>
  <c r="F17" i="17" s="1"/>
  <c r="C18" i="17"/>
  <c r="F18" i="17" s="1"/>
  <c r="C19" i="17"/>
  <c r="F19" i="17" s="1"/>
  <c r="C20" i="17"/>
  <c r="F20" i="17" s="1"/>
  <c r="C21" i="17"/>
  <c r="F21" i="17" s="1"/>
  <c r="C22" i="17"/>
  <c r="F22" i="17" s="1"/>
  <c r="C23" i="17"/>
  <c r="C24" i="17"/>
  <c r="C25" i="17"/>
  <c r="C26" i="17"/>
  <c r="C27" i="17"/>
  <c r="F27" i="17" s="1"/>
  <c r="C28" i="17"/>
  <c r="F28" i="17" s="1"/>
  <c r="C29" i="17"/>
  <c r="F29" i="17" s="1"/>
  <c r="C30" i="17"/>
  <c r="F30" i="17" s="1"/>
  <c r="C31" i="17"/>
  <c r="F31" i="17" s="1"/>
  <c r="C32" i="17"/>
  <c r="F32" i="17" s="1"/>
  <c r="C33" i="17"/>
  <c r="F33" i="17" s="1"/>
  <c r="C34" i="17"/>
  <c r="F34" i="17" s="1"/>
  <c r="C35" i="17"/>
  <c r="C36" i="17"/>
  <c r="C37" i="17"/>
  <c r="C38" i="17"/>
  <c r="C39" i="17"/>
  <c r="F39" i="17" s="1"/>
  <c r="C40" i="17"/>
  <c r="F40" i="17" s="1"/>
  <c r="C41" i="17"/>
  <c r="F41" i="17" s="1"/>
  <c r="C42" i="17"/>
  <c r="F42" i="17" s="1"/>
  <c r="C43" i="17"/>
  <c r="F43" i="17" s="1"/>
  <c r="C44" i="17"/>
  <c r="F44" i="17" s="1"/>
  <c r="C45" i="17"/>
  <c r="F45" i="17" s="1"/>
  <c r="C46" i="17"/>
  <c r="C47" i="17"/>
  <c r="C48" i="17"/>
  <c r="C49" i="17"/>
  <c r="C50" i="17"/>
  <c r="C51" i="17"/>
  <c r="F51" i="17" s="1"/>
  <c r="C52" i="17"/>
  <c r="F52" i="17" s="1"/>
  <c r="C53" i="17"/>
  <c r="F53" i="17" s="1"/>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E30" i="16"/>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Q30" i="5"/>
  <c r="F50" i="17" l="1"/>
  <c r="F38" i="17"/>
  <c r="F26" i="17"/>
  <c r="F14" i="17"/>
  <c r="F37" i="17"/>
  <c r="F25" i="17"/>
  <c r="F36" i="17"/>
  <c r="F35" i="17"/>
  <c r="F23" i="17"/>
  <c r="Q37" i="5"/>
  <c r="Q36" i="5"/>
  <c r="Q46" i="5"/>
  <c r="Q57" i="5"/>
  <c r="Q58" i="5"/>
  <c r="Q50" i="5"/>
  <c r="Q42" i="5"/>
  <c r="H22" i="1" s="1"/>
  <c r="Q38" i="5"/>
  <c r="Q40" i="5"/>
  <c r="Q54" i="5"/>
  <c r="H23" i="1" s="1"/>
  <c r="Q61" i="5"/>
  <c r="Q47" i="5"/>
  <c r="Q34" i="5"/>
  <c r="Q44" i="5"/>
  <c r="Q49" i="5"/>
  <c r="Q43" i="5"/>
  <c r="Q59" i="5"/>
  <c r="Q53" i="5"/>
  <c r="Q41" i="5"/>
  <c r="Q60" i="5"/>
  <c r="Q62" i="5"/>
  <c r="Q55" i="5"/>
  <c r="Q48" i="5"/>
  <c r="Q39" i="5"/>
  <c r="Q45" i="5"/>
  <c r="Q52" i="5"/>
  <c r="Q56" i="5"/>
  <c r="Q35" i="5"/>
  <c r="Q51" i="5"/>
  <c r="Q33" i="5"/>
  <c r="H55" i="1"/>
  <c r="H54" i="1"/>
  <c r="H53" i="1"/>
  <c r="H52" i="1"/>
  <c r="H51" i="1"/>
  <c r="H50" i="1"/>
  <c r="H49" i="1"/>
  <c r="H48" i="1"/>
  <c r="H47" i="1"/>
  <c r="H46" i="1"/>
  <c r="H45" i="1"/>
  <c r="H44" i="1"/>
  <c r="H43" i="1"/>
  <c r="H42" i="1"/>
  <c r="H41" i="1"/>
  <c r="H40" i="1"/>
  <c r="H39" i="1"/>
  <c r="H38" i="1"/>
  <c r="H37" i="1"/>
  <c r="H36" i="1"/>
  <c r="H35" i="1"/>
  <c r="H34" i="1"/>
  <c r="H33" i="1"/>
  <c r="H32" i="1"/>
  <c r="H31" i="1"/>
  <c r="H30" i="1"/>
  <c r="H29" i="1"/>
  <c r="Q2" i="5"/>
  <c r="Q27" i="5"/>
  <c r="Q109" i="5"/>
  <c r="Q63" i="5"/>
  <c r="Q29" i="5"/>
  <c r="Q22" i="5"/>
  <c r="Q28" i="5"/>
  <c r="Q24" i="5"/>
  <c r="H19" i="1" s="1"/>
  <c r="Q23" i="5"/>
  <c r="Q25" i="5"/>
  <c r="Q31" i="5"/>
  <c r="Q26" i="5"/>
  <c r="Q90" i="5"/>
  <c r="H24" i="1" s="1"/>
  <c r="Q84" i="5"/>
  <c r="Q93" i="5"/>
  <c r="Q94" i="5"/>
  <c r="Q85" i="5"/>
  <c r="Q87" i="5"/>
  <c r="Q92" i="5"/>
  <c r="Q89" i="5"/>
  <c r="Q95" i="5"/>
  <c r="Q91" i="5"/>
  <c r="Q86" i="5"/>
  <c r="Q88" i="5"/>
  <c r="Q15" i="5"/>
  <c r="Q9" i="5"/>
  <c r="Q5" i="5"/>
  <c r="Q18" i="5"/>
  <c r="H17" i="1" s="1"/>
  <c r="Q3" i="5"/>
  <c r="Q21" i="5"/>
  <c r="Q10" i="5"/>
  <c r="Q4" i="5"/>
  <c r="Q11" i="5"/>
  <c r="Q6" i="5"/>
  <c r="Q8" i="5"/>
  <c r="Q12" i="5"/>
  <c r="H26" i="1" s="1"/>
  <c r="Q14" i="5"/>
  <c r="Q19" i="5"/>
  <c r="Q7" i="5"/>
  <c r="Q20" i="5"/>
  <c r="Q16" i="5"/>
  <c r="H28" i="1" s="1"/>
  <c r="Q17" i="5"/>
  <c r="H27" i="1" s="1"/>
  <c r="Q13" i="5"/>
  <c r="Q74" i="5"/>
  <c r="H21" i="1" s="1"/>
  <c r="Q78" i="5"/>
  <c r="Q75" i="5"/>
  <c r="Q82" i="5"/>
  <c r="Q32" i="5"/>
  <c r="Q69" i="5"/>
  <c r="Q65" i="5"/>
  <c r="Q64" i="5"/>
  <c r="Q66" i="5"/>
  <c r="Q76" i="5"/>
  <c r="Q70" i="5"/>
  <c r="Q83" i="5"/>
  <c r="Q67" i="5"/>
  <c r="Q79" i="5"/>
  <c r="H20" i="1" s="1"/>
  <c r="E27" i="16" s="1"/>
  <c r="Q80" i="5"/>
  <c r="Q81" i="5"/>
  <c r="Q73" i="5"/>
  <c r="Q68" i="5"/>
  <c r="Q77" i="5"/>
  <c r="Q72" i="5"/>
  <c r="Q71" i="5"/>
  <c r="Q96" i="5"/>
  <c r="Q97" i="5"/>
  <c r="H25" i="1" s="1"/>
  <c r="E29" i="16" s="1"/>
  <c r="Q98" i="5"/>
  <c r="Q99" i="5"/>
  <c r="Q104" i="5"/>
  <c r="Q105" i="5"/>
  <c r="Q101" i="5"/>
  <c r="Q107" i="5"/>
  <c r="Q108" i="5"/>
  <c r="Q102" i="5"/>
  <c r="Q106" i="5"/>
  <c r="Q100" i="5"/>
  <c r="Q103" i="5"/>
  <c r="H18" i="1" l="1"/>
  <c r="C29" i="16" s="1"/>
  <c r="H16" i="1"/>
  <c r="C30" i="16" s="1"/>
  <c r="F34" i="1"/>
  <c r="F35" i="1"/>
  <c r="D33" i="17" s="1"/>
  <c r="F36" i="1"/>
  <c r="F37" i="1"/>
  <c r="F38" i="1"/>
  <c r="F39" i="1"/>
  <c r="F40" i="1"/>
  <c r="F41" i="1"/>
  <c r="F42" i="1"/>
  <c r="F21" i="1"/>
  <c r="D19" i="17" s="1"/>
  <c r="F22" i="1"/>
  <c r="D20" i="17" s="1"/>
  <c r="F23" i="1"/>
  <c r="D21" i="17" s="1"/>
  <c r="F24" i="1"/>
  <c r="D22" i="17" s="1"/>
  <c r="F25" i="1"/>
  <c r="D23" i="17" s="1"/>
  <c r="F26" i="1"/>
  <c r="D24" i="17" s="1"/>
  <c r="F27" i="1"/>
  <c r="D25" i="17" s="1"/>
  <c r="F28" i="1"/>
  <c r="D26" i="17" s="1"/>
  <c r="C8" i="20"/>
  <c r="C7" i="20"/>
  <c r="C10" i="17"/>
  <c r="C9" i="17"/>
  <c r="C10" i="1"/>
  <c r="C9" i="1"/>
  <c r="F55" i="1"/>
  <c r="F54" i="1"/>
  <c r="F53" i="1"/>
  <c r="F52" i="1"/>
  <c r="F51" i="1"/>
  <c r="F50" i="1"/>
  <c r="F49" i="1"/>
  <c r="F48" i="1"/>
  <c r="F47" i="1"/>
  <c r="F46" i="1"/>
  <c r="F45" i="1"/>
  <c r="F44" i="1"/>
  <c r="F43" i="1"/>
  <c r="F33" i="1"/>
  <c r="F32" i="1"/>
  <c r="F31" i="1"/>
  <c r="F30" i="1"/>
  <c r="D28" i="17" s="1"/>
  <c r="F29" i="1"/>
  <c r="D27" i="17" s="1"/>
  <c r="F20" i="1"/>
  <c r="D18" i="17" s="1"/>
  <c r="F19" i="1"/>
  <c r="D17" i="17" s="1"/>
  <c r="F18" i="1"/>
  <c r="D16" i="17" s="1"/>
  <c r="F17" i="1"/>
  <c r="D15" i="17" s="1"/>
  <c r="F16" i="1"/>
  <c r="D14" i="17" s="1"/>
  <c r="C27" i="16" l="1"/>
  <c r="C28" i="16"/>
  <c r="E28" i="16"/>
  <c r="G51" i="17"/>
  <c r="G30" i="17"/>
  <c r="G48" i="17"/>
  <c r="G36" i="17"/>
  <c r="G47" i="17"/>
  <c r="G35" i="17"/>
  <c r="G45" i="17"/>
  <c r="G33" i="17"/>
  <c r="G39" i="17"/>
  <c r="G46" i="17"/>
  <c r="G34" i="17"/>
  <c r="G32" i="17"/>
  <c r="G31" i="17"/>
  <c r="G29" i="17"/>
  <c r="G44" i="17"/>
  <c r="G43" i="17"/>
  <c r="G42" i="17"/>
  <c r="G41" i="17"/>
  <c r="G40" i="17"/>
  <c r="G28" i="17"/>
  <c r="G50" i="17"/>
  <c r="G38" i="17"/>
  <c r="G49" i="17"/>
  <c r="G37" i="17"/>
  <c r="G52" i="17"/>
</calcChain>
</file>

<file path=xl/sharedStrings.xml><?xml version="1.0" encoding="utf-8"?>
<sst xmlns="http://schemas.openxmlformats.org/spreadsheetml/2006/main" count="1007" uniqueCount="330">
  <si>
    <t>Año</t>
  </si>
  <si>
    <t>Marca Comercial</t>
  </si>
  <si>
    <t>Presentación</t>
  </si>
  <si>
    <t>FENTANILO</t>
  </si>
  <si>
    <t>Parches (100 mcg/min)(16.8 mg)</t>
  </si>
  <si>
    <t>CODEINA</t>
  </si>
  <si>
    <t>Polvo (kg)</t>
  </si>
  <si>
    <t>Parches (25 mcg/min)(4.2 mg)</t>
  </si>
  <si>
    <t>METADONA</t>
  </si>
  <si>
    <t>Ampolla (mg/2mL)</t>
  </si>
  <si>
    <t>METILFENIDATO</t>
  </si>
  <si>
    <t>Tableta (mg)</t>
  </si>
  <si>
    <t>MORFINA</t>
  </si>
  <si>
    <t>Parches (50 mcg/min)(8.4 mg)</t>
  </si>
  <si>
    <t>Ampolla (mg/mL)</t>
  </si>
  <si>
    <t>Solución (mg/ml x 20 ml)</t>
  </si>
  <si>
    <t>Capsula (mg)</t>
  </si>
  <si>
    <t>OXICODONA</t>
  </si>
  <si>
    <t>Comprimidos (mg)</t>
  </si>
  <si>
    <t>ACTIVIDA A REALIZAR</t>
  </si>
  <si>
    <t>MEDICAMENTO PRINCIPIO ACTIVO</t>
  </si>
  <si>
    <t>IMPORTA</t>
  </si>
  <si>
    <t>IMPORTA Y DISTRIBUYE</t>
  </si>
  <si>
    <t>REMIFENTANILO</t>
  </si>
  <si>
    <t>SOLO DISTRIBUYE</t>
  </si>
  <si>
    <t>Medicamento 
(Principio Activo)</t>
  </si>
  <si>
    <t>Cantidad de la presentación a importar/distribuir</t>
  </si>
  <si>
    <t>Nombre de la empresa</t>
  </si>
  <si>
    <t>Actividad:</t>
  </si>
  <si>
    <t>Empresa:</t>
  </si>
  <si>
    <t>PRINCIPIO ACTIVO</t>
  </si>
  <si>
    <t>NOMBRE COMERCIAL</t>
  </si>
  <si>
    <t>PRESENTACIÓN</t>
  </si>
  <si>
    <t>OXICODONA CLORHIDRATO</t>
  </si>
  <si>
    <t>Oxicalmans 40 mg Comprimido recubierto de liberación controlada</t>
  </si>
  <si>
    <t>Oxicalmans 20 mg Comprimido recubierto de liberación contralada</t>
  </si>
  <si>
    <t>Oxicalmans 10 mg comprimidos recubiertos de liberación controlada</t>
  </si>
  <si>
    <t>Oxicalmans 5 mg comprimidos</t>
  </si>
  <si>
    <t>Oxpinal clorhidrato de oxicodona 20 mg</t>
  </si>
  <si>
    <t>Oxpinal clorhidrato de oxicodona 10 mg</t>
  </si>
  <si>
    <t>FENTANILO CITRATO</t>
  </si>
  <si>
    <t>DUROGESIC 25 µg/h PARCHES PARA USO TRANSDÉRMICO</t>
  </si>
  <si>
    <t>DUROGESIC 50 µg/h PARCHES PARA USO TRANSDÉRMICO</t>
  </si>
  <si>
    <t>DUROGESIC 100 µg/h PARCHES PARA USO TRANSDÉRMICO</t>
  </si>
  <si>
    <t>FENTANILO(CITRATO) 0.05MG/ML SOLUCION INYECTABLE</t>
  </si>
  <si>
    <t>Fentanilo (citrato) 0.05 mg/ ml solución inyectable</t>
  </si>
  <si>
    <t>Fentanyl - Janssen 0,05 mg / mL Solución Inyectable</t>
  </si>
  <si>
    <t>Fentanilo Base (como citrato) 0.05 mg/mL solución inyectable</t>
  </si>
  <si>
    <t>FENTANILO (CITRATO) 50mcg/ml SOLUCIÓN INYECTABLE</t>
  </si>
  <si>
    <t>FENTANILO CITRATO INYECCIÓN 0.1 MG / 2 ML</t>
  </si>
  <si>
    <t>FENTANILO 0.05 MG/ML</t>
  </si>
  <si>
    <t>FENTANYL 0.05mg/mL</t>
  </si>
  <si>
    <t>Fentanilo 50µg/hora</t>
  </si>
  <si>
    <t>Fentanilo 25µg/hora</t>
  </si>
  <si>
    <t>PRINOSIL</t>
  </si>
  <si>
    <t>FENTANILO BASE 0.05mg/mL (COMO CITRATO) SOLUCION INYECTABLE</t>
  </si>
  <si>
    <t>METADONA CLORHIDRATO</t>
  </si>
  <si>
    <t>METADONA CLOHIDRATO 10mg/2mL SOLUCION INYECTABLE</t>
  </si>
  <si>
    <t>Metadona Clorhidrato solución inyectable 10 mg/ 2 ml</t>
  </si>
  <si>
    <t>Metadona Clorhidrato 5 mg Tabletas</t>
  </si>
  <si>
    <t>GOBBIDONA 5 mg METADONA CLORHIDRATO</t>
  </si>
  <si>
    <t>METADONA CLORHIDRATO 5 MG TABLETAS</t>
  </si>
  <si>
    <t>Metadona Clorhidrato 10 mg/ml Solución inyectable</t>
  </si>
  <si>
    <t>Morfina Clorhidrato Trihidrato 15 mg/mL</t>
  </si>
  <si>
    <t>MORFINA SULFATO PENTAHIDRATO</t>
  </si>
  <si>
    <t>Morfina Sulfato Pentahidrato 15 mg. Solución inyectable</t>
  </si>
  <si>
    <t>MORFINA SULFATO</t>
  </si>
  <si>
    <t>Morfina Sulfato 20mg Tabletas</t>
  </si>
  <si>
    <t>Morfina Sulfato 30 mg. Tabletas de liberación prolongada</t>
  </si>
  <si>
    <t>Algedol Morfina Clorhidrato Trihidrato 10mg/ml Solución Inyectable</t>
  </si>
  <si>
    <t>Morfina Clorhidrato Trihidrato 10 mg/mL</t>
  </si>
  <si>
    <t>Morfina-hameln 15mg/mL Solución inyectable</t>
  </si>
  <si>
    <t>Morfina sulfato pentahidrato 10 mg/ml Solución estéril en agua para inyección</t>
  </si>
  <si>
    <t>MORFINA SULFATO PENTAHIDRATO 15 MG SOLUCIÓN ESTÉRIL PARA INYECCIÓN</t>
  </si>
  <si>
    <t>ORAMORPH 20 mg/ml</t>
  </si>
  <si>
    <t>MORFINA CLORHIDRATO MOLTENI 10 mg/ml</t>
  </si>
  <si>
    <t>MORFINA CLORHIDRATO TRIHIDRATO 10mg/mL SOLUCION INYECTABLE</t>
  </si>
  <si>
    <t>REMIFENTANIL</t>
  </si>
  <si>
    <t>Mµfenil®5 Remifentanilo 5mg</t>
  </si>
  <si>
    <t>TAPENTADOL</t>
  </si>
  <si>
    <t>PALEXIS RETARD 50 mg COMPRIMIDOS RECUBIERTOS DE LIBERACIÓN PROLONGADO</t>
  </si>
  <si>
    <t>PALEXIS 50 MG COMPRIMIDOS RECUBIERTOS</t>
  </si>
  <si>
    <t>PALEXIS 100 mg COMPRIMIDOS RECUBIERTOS</t>
  </si>
  <si>
    <t>PALEXIS RETARD 100 mg COMPRIMIDOS RECUBIERTOS DE LIBERACIÓN PROLONGADA</t>
  </si>
  <si>
    <t>PRINCIPIO ACTIVO2</t>
  </si>
  <si>
    <t>CODEINA EN POLVO</t>
  </si>
  <si>
    <t>En caso de indicar "No" indicar el nombre de la drogueria que almacena</t>
  </si>
  <si>
    <t>Formato DD/MM/AÑO</t>
  </si>
  <si>
    <t>Dirección de la empresa</t>
  </si>
  <si>
    <t>Cédula jurídica</t>
  </si>
  <si>
    <t xml:space="preserve">Tipo de actividad a realizar </t>
  </si>
  <si>
    <t>Fecha de vencimiento del permiso de habilitación:</t>
  </si>
  <si>
    <t># Permiso de habilitación Ministerio de Salud:</t>
  </si>
  <si>
    <t>La droguería almacena? (Si/No)</t>
  </si>
  <si>
    <t>Unidad de normalización y control - Ministerio de Salud</t>
  </si>
  <si>
    <t>Costa Rica</t>
  </si>
  <si>
    <t>Los montos deben de ser en unidades numéricas enteras.</t>
  </si>
  <si>
    <t>↓↓↓</t>
  </si>
  <si>
    <t>Agregar la cantidad de la sustancia a importar/distribuir.</t>
  </si>
  <si>
    <t>Medicamento (Principio Activo)</t>
  </si>
  <si>
    <t>Cantidad de la presentación que sobrará a Dic 2026</t>
  </si>
  <si>
    <r>
      <t xml:space="preserve">En caso de tener dudas, por favor enviar un correo a </t>
    </r>
    <r>
      <rPr>
        <i/>
        <u/>
        <sz val="18"/>
        <color rgb="FF1C2857"/>
        <rFont val="Calibri"/>
        <family val="2"/>
        <scheme val="minor"/>
      </rPr>
      <t>ms.drogas@misalud.go.cr</t>
    </r>
  </si>
  <si>
    <r>
      <rPr>
        <b/>
        <sz val="12"/>
        <color theme="1"/>
        <rFont val="Calibri"/>
        <family val="2"/>
        <scheme val="minor"/>
      </rPr>
      <t>INSTRUCCIONES:</t>
    </r>
    <r>
      <rPr>
        <sz val="12"/>
        <color theme="1"/>
        <rFont val="Calibri"/>
        <family val="2"/>
        <scheme val="minor"/>
      </rPr>
      <t xml:space="preserve"> </t>
    </r>
  </si>
  <si>
    <t>Deberá llenar solo las celdas de las columnas naranjas ("Medicamento (Principio Activo)", "Marca Comercial", "Cantidad de la presentación consumida 2024")</t>
  </si>
  <si>
    <t>INSTRUCCIONES:</t>
  </si>
  <si>
    <t>En esta hoja deberá agregar la estimación del estupefaciente que se estima adquirir por una importación y/o distribución en el 2026.
Deberá llenar las celdas de las columnas azules ("Medicamento (Principio Activo)", "Marca Comercial", "Cantidad de la presentación a importar/distribuir")</t>
  </si>
  <si>
    <t>15-03-2026</t>
  </si>
  <si>
    <t>Vencimiento registro</t>
  </si>
  <si>
    <t>Fentanilo base 0,05 mg/ mL (como citrato)</t>
  </si>
  <si>
    <t>Fentanilo  0,1mg / 2mL</t>
  </si>
  <si>
    <t>SOLUCION INYECTABLE</t>
  </si>
  <si>
    <t>PARCHE TRANSDERMICO</t>
  </si>
  <si>
    <t>22-12-2030</t>
  </si>
  <si>
    <t>10-01-2029</t>
  </si>
  <si>
    <t>23-02-2029</t>
  </si>
  <si>
    <t>07-01-2027</t>
  </si>
  <si>
    <t>03-04-2028</t>
  </si>
  <si>
    <t>24-10-2027</t>
  </si>
  <si>
    <t>13-05-2027</t>
  </si>
  <si>
    <t>22-03-2026</t>
  </si>
  <si>
    <t>06-10-2027</t>
  </si>
  <si>
    <t>28-06-2028</t>
  </si>
  <si>
    <t>Metacalmans®</t>
  </si>
  <si>
    <t>TABLETA</t>
  </si>
  <si>
    <t>COMPRIMIDO</t>
  </si>
  <si>
    <t>ORAMORPH  2 mg/ml</t>
  </si>
  <si>
    <t>Morfina sulfato anhidra 15mg/ml</t>
  </si>
  <si>
    <t>Morfina sulfato anhidra 10mg/ml</t>
  </si>
  <si>
    <t>Morfina sulfato 20mg/ml</t>
  </si>
  <si>
    <t>01-03-2028</t>
  </si>
  <si>
    <t>20-03-2029</t>
  </si>
  <si>
    <t>05-10-2028</t>
  </si>
  <si>
    <t>18-06-2030</t>
  </si>
  <si>
    <t>23-03-2031</t>
  </si>
  <si>
    <t>20-05-2029</t>
  </si>
  <si>
    <t>27-12-2027</t>
  </si>
  <si>
    <t>SOLUCION ORAL</t>
  </si>
  <si>
    <t>TABLETA DE LIBERACION PROLONGADA</t>
  </si>
  <si>
    <t>SOLUCIÓN ESTÉRIL PARA INYECCIÓN</t>
  </si>
  <si>
    <t xml:space="preserve">Morfina Clorhidrato Trihidratado </t>
  </si>
  <si>
    <t xml:space="preserve">Morfina Clorhidrato Trihidratado ; Morfina Clorhidrato Trihidratado </t>
  </si>
  <si>
    <t>Remifas Remifentanilo 5 mg</t>
  </si>
  <si>
    <t>Rentanil 5mg</t>
  </si>
  <si>
    <t>POLVO LIOFILIZADO PARA SOLUCIÓN INYECTABLE</t>
  </si>
  <si>
    <t>POLVO LIOFILIZADO</t>
  </si>
  <si>
    <t>02-05-2030</t>
  </si>
  <si>
    <t>25-08-2030</t>
  </si>
  <si>
    <t>14-10-2027</t>
  </si>
  <si>
    <t>13-05-2030</t>
  </si>
  <si>
    <t>09-12-2027</t>
  </si>
  <si>
    <t>15-09-2026</t>
  </si>
  <si>
    <t>04-08-2027</t>
  </si>
  <si>
    <t>22-10-2030</t>
  </si>
  <si>
    <t>04-12-2030</t>
  </si>
  <si>
    <t>16-10-2028</t>
  </si>
  <si>
    <t>18-04-2028</t>
  </si>
  <si>
    <t>30-06-2030</t>
  </si>
  <si>
    <t>27-10-2030</t>
  </si>
  <si>
    <t>22-05-2028</t>
  </si>
  <si>
    <t>16-07-2026</t>
  </si>
  <si>
    <t>COMPRIMIDO DE LIBERACION PROLONGADA</t>
  </si>
  <si>
    <t>COMPRIMIDO RECUBIERTO</t>
  </si>
  <si>
    <t>COMPRIMIDO RECUBIERTO DE LIBERACIÓN PROLONGADA</t>
  </si>
  <si>
    <t>CLORHIDRATO DE TAPENTADOL</t>
  </si>
  <si>
    <t>04-06-2029</t>
  </si>
  <si>
    <t>08-11-2029</t>
  </si>
  <si>
    <t>09-08-2029</t>
  </si>
  <si>
    <t>08-08-2029</t>
  </si>
  <si>
    <t>Cantidad en base anhidra</t>
  </si>
  <si>
    <t>Consiv Metilfenidato Clorhidrato 18 mg</t>
  </si>
  <si>
    <t>Consiv Metilfenidato Clorhidrato 27 mg</t>
  </si>
  <si>
    <t>Consiv Metilfenidato Clorhidrato 36 mg</t>
  </si>
  <si>
    <t>Consiv Metilfenidato Clorhidrato 54 mg</t>
  </si>
  <si>
    <t>Concentracion</t>
  </si>
  <si>
    <t>x</t>
  </si>
  <si>
    <t>Status Registro</t>
  </si>
  <si>
    <t>Metadona Clorhidrato 10 mg/ml Solución Inyectable</t>
  </si>
  <si>
    <t>Metapad Comprimidos 10 mg</t>
  </si>
  <si>
    <t>METADONA CLORHIDRATO 10mg/2mL SOLUCION INYECTABLE</t>
  </si>
  <si>
    <t>vencido</t>
  </si>
  <si>
    <t>vigente</t>
  </si>
  <si>
    <t>13-06-2022</t>
  </si>
  <si>
    <t>28-02-2021</t>
  </si>
  <si>
    <t>12-08-2021</t>
  </si>
  <si>
    <t>21-05-2018</t>
  </si>
  <si>
    <t>Stein Oxicod® Oxicodona Clorhidrato 20mg Comprimidos Recubiertos de Liberación Prolongada</t>
  </si>
  <si>
    <t>OXYCONTIN 10MG COMPRIMIDOS RECUBIERTOS DE LIBERACIÓN PROLONGADA</t>
  </si>
  <si>
    <t>OXYCONTIN 20MG COMPRIMIDOS RECUBIERTOS DE LIBERACION PROLONGADA</t>
  </si>
  <si>
    <t>Stein Oxicod® Oxicodona Clorhidrato 10mg Comprimidos Recubiertos de Liberación Prolongada</t>
  </si>
  <si>
    <t>OXYCONTIN 40MG COMPRIMIDOS RECUBIERTOS DE LIBERACION PROLONGADA</t>
  </si>
  <si>
    <t>OxyRapid Inyección Solución para Inyección/Infusión 10 mg/mL</t>
  </si>
  <si>
    <t>suspendido</t>
  </si>
  <si>
    <t>13-04-2025</t>
  </si>
  <si>
    <t>28-04-2025</t>
  </si>
  <si>
    <t>29-03-2022</t>
  </si>
  <si>
    <t>24-09-2025</t>
  </si>
  <si>
    <t>12-04-2025</t>
  </si>
  <si>
    <t>12-03-2023</t>
  </si>
  <si>
    <t>08-07-2025</t>
  </si>
  <si>
    <t>19-12-2021</t>
  </si>
  <si>
    <t>09-04-2027</t>
  </si>
  <si>
    <t>COMPRIMIDOS DE LIBERACIÓN PROLONGADA RECUBIERTOS CON PELÍCULA</t>
  </si>
  <si>
    <t>DUROGESIC 75 µg/h PARCHE PARA USO TRANSDÉRMICO</t>
  </si>
  <si>
    <t>Fentanilo Base(como citrato) 0.05 mg/mL</t>
  </si>
  <si>
    <t>cancelado</t>
  </si>
  <si>
    <t>10-05-2017</t>
  </si>
  <si>
    <t>21-07-2025</t>
  </si>
  <si>
    <t>14-08-2025</t>
  </si>
  <si>
    <t>29-10-2018</t>
  </si>
  <si>
    <t>16-08-2027</t>
  </si>
  <si>
    <t>15-07-2027</t>
  </si>
  <si>
    <t>28-05-2025</t>
  </si>
  <si>
    <t>Morfina Sulfato 20 mg Tabletas ranuradas de acción inmediata</t>
  </si>
  <si>
    <t>SULFATO DE MORFINA INYECCIÓN 15 MG/ML</t>
  </si>
  <si>
    <t>Morfina Sulfato 30 mg tabletas de liberación prolongada</t>
  </si>
  <si>
    <t>Morfina Sulfato 20 mg Tabletas Ranuradas Acción Inmediata</t>
  </si>
  <si>
    <t>Morfina Sulfato Inyección 15 mg/ml, Rumorf 15</t>
  </si>
  <si>
    <t>18-07-2025</t>
  </si>
  <si>
    <t>10-10-2018</t>
  </si>
  <si>
    <t>09-03-2021</t>
  </si>
  <si>
    <t>28-10-2018</t>
  </si>
  <si>
    <t>22-09-2025</t>
  </si>
  <si>
    <t>04-11-2019</t>
  </si>
  <si>
    <t>TABLETA RANURADA</t>
  </si>
  <si>
    <t>SAUCEDAR 5 mg</t>
  </si>
  <si>
    <t>13-09-2023</t>
  </si>
  <si>
    <t>PALEXIS RETARD 200 mg COMPRIMIDOS RECUBIERTOS DE LIBERACIÓN PROLONGADA</t>
  </si>
  <si>
    <t>PALEXIS RETARD 250 mg COMPRIMIDOS RECUBIERTOS DE LIBERACIÓN PROLONGADA</t>
  </si>
  <si>
    <t>PALEXIS RETARD 150 mg COMPRIMIDOS RECUBIERTOS DE LIBERACIÓN PROLONGADA</t>
  </si>
  <si>
    <t>PALEXIS RETARD 25 mg COMPRIMIDOS RECUBIERTOS DE LIBERACIÓN PROLONGADA</t>
  </si>
  <si>
    <t>Palexis 75 mg Comprimidos Recubiertos</t>
  </si>
  <si>
    <t>26-08-2024</t>
  </si>
  <si>
    <t>0.1 mg</t>
  </si>
  <si>
    <t>Conversion a gramos</t>
  </si>
  <si>
    <t>FC Base anhidra</t>
  </si>
  <si>
    <t>10 mg</t>
  </si>
  <si>
    <t>5 mg</t>
  </si>
  <si>
    <t>20 mg</t>
  </si>
  <si>
    <t>40 mg</t>
  </si>
  <si>
    <t>05 mg</t>
  </si>
  <si>
    <t>15 mg</t>
  </si>
  <si>
    <t>30 mg</t>
  </si>
  <si>
    <t>2 mg</t>
  </si>
  <si>
    <t>100 mg</t>
  </si>
  <si>
    <t>50 mg</t>
  </si>
  <si>
    <t>200 mg</t>
  </si>
  <si>
    <t>250 mg</t>
  </si>
  <si>
    <t>150 mg</t>
  </si>
  <si>
    <t>25 mg</t>
  </si>
  <si>
    <t>75 mg</t>
  </si>
  <si>
    <t>Base anhidra</t>
  </si>
  <si>
    <t>Aradix Metilfenidato Clorhidrato 10mg Comprimidos</t>
  </si>
  <si>
    <t>MEDIKINET RETARD 30 MG</t>
  </si>
  <si>
    <t>MEDIKINET RETARD 10 mg</t>
  </si>
  <si>
    <t>MEDIKINET RETARD 40 mg</t>
  </si>
  <si>
    <t>MEDIKINET RETARD 30 mg</t>
  </si>
  <si>
    <t>MEDIKINET RETARD 20 mg</t>
  </si>
  <si>
    <t>PISAFICAL</t>
  </si>
  <si>
    <t>CONCERTA 27 mg</t>
  </si>
  <si>
    <t>PRIKSON® METILFENIDATO CLORHIDRATO 36 mg</t>
  </si>
  <si>
    <t>TRADEA® (Metilfenidato Clorhidrato) 10 mg TABLETAS</t>
  </si>
  <si>
    <t>CONCERTA 54 mg</t>
  </si>
  <si>
    <t>PRIKSON® METILFENIDATO CLORHIDRATO 54 mg</t>
  </si>
  <si>
    <t>CONCERTA 36 mg</t>
  </si>
  <si>
    <t>Medikinet® Retard 5 mg</t>
  </si>
  <si>
    <t>COGNIL 10</t>
  </si>
  <si>
    <t>PRIKSON® METILFENIDATO CLORHIDRATO 18 mg</t>
  </si>
  <si>
    <t>Metilfenidato Clorhidrato 10 mg Tabletas Ranuradas</t>
  </si>
  <si>
    <t>RITALINA 10MG COMPRIMIDOS</t>
  </si>
  <si>
    <t>Medikinet® 20 mg</t>
  </si>
  <si>
    <t>Medikinet® 5 mg</t>
  </si>
  <si>
    <t>PRIKSON® METILFENIDATO CLORHIDRATO 27 mg</t>
  </si>
  <si>
    <t>CONCERTA 18 mg</t>
  </si>
  <si>
    <t>Medikinet® 10 mg Tabletas</t>
  </si>
  <si>
    <t>MEDIKINET RETARD 40 MG</t>
  </si>
  <si>
    <t>METILFENIDATO CLORHIDRATO</t>
  </si>
  <si>
    <t>Clorhidrato de Metilfenidato; METILFENIDATO CLORHIDRATO; METILFENIDATO CLORHIDRATO</t>
  </si>
  <si>
    <t>METILFENIDATO CLORHIDRATO; METILFENIDATO CLORHIDRATO</t>
  </si>
  <si>
    <t>METILFENIDATO; METILFENIDATO CLORHIDRATO</t>
  </si>
  <si>
    <t>CAPSULA DE LIBERACION PROLONGADA</t>
  </si>
  <si>
    <t>25-08-2024</t>
  </si>
  <si>
    <t>22-09-2026</t>
  </si>
  <si>
    <t>03-03-2019</t>
  </si>
  <si>
    <t>10-03-2019</t>
  </si>
  <si>
    <t>17-10-2028</t>
  </si>
  <si>
    <t>21-07-2028</t>
  </si>
  <si>
    <t>25-04-2029</t>
  </si>
  <si>
    <t>07-02-2029</t>
  </si>
  <si>
    <t>11-05-2028</t>
  </si>
  <si>
    <t>27-06-2028</t>
  </si>
  <si>
    <t>20-07-2028</t>
  </si>
  <si>
    <t>20-03-2031</t>
  </si>
  <si>
    <t>19-03-2031</t>
  </si>
  <si>
    <t>24-05-2026</t>
  </si>
  <si>
    <t>08-07-2026</t>
  </si>
  <si>
    <t>25-02-2031</t>
  </si>
  <si>
    <t>06-09-2027</t>
  </si>
  <si>
    <t>11-10-2028</t>
  </si>
  <si>
    <t>13-12-2028</t>
  </si>
  <si>
    <t>04-07-2029</t>
  </si>
  <si>
    <t>23-09-2026</t>
  </si>
  <si>
    <t>27 mg</t>
  </si>
  <si>
    <t>36 mg</t>
  </si>
  <si>
    <t>54 mg</t>
  </si>
  <si>
    <t>18 mg</t>
  </si>
  <si>
    <t>50 mcg</t>
  </si>
  <si>
    <t>METADONA CLORHIDRATO MOLTENI</t>
  </si>
  <si>
    <t>16.8 mg</t>
  </si>
  <si>
    <t>4.2 mg</t>
  </si>
  <si>
    <t>8.4 mg</t>
  </si>
  <si>
    <t>12,6 mg</t>
  </si>
  <si>
    <t>0,5 mg</t>
  </si>
  <si>
    <t>Vigencia del registro</t>
  </si>
  <si>
    <t>Fecha de vencimiento del registro</t>
  </si>
  <si>
    <r>
      <t xml:space="preserve">Si no encuentra la marca comercial se debe a que aún no existe un registro aprobado. Recordar que la previsión se realiza para producto con registro vigente
En caso de tener dudas, por favor enviar un correo a </t>
    </r>
    <r>
      <rPr>
        <i/>
        <u/>
        <sz val="16"/>
        <color rgb="FF1C2857"/>
        <rFont val="Calibri"/>
        <family val="2"/>
        <scheme val="minor"/>
      </rPr>
      <t>ms.drogas@misalud.go.cr</t>
    </r>
  </si>
  <si>
    <t>Si</t>
  </si>
  <si>
    <t>No</t>
  </si>
  <si>
    <t>Resumen de la solicitud (Previsión 2027)
Cantidades en base anhidra</t>
  </si>
  <si>
    <t>Droguería que almacena</t>
  </si>
  <si>
    <t>Previsión 2027</t>
  </si>
  <si>
    <t>Seleccionar nombre de marca comercial</t>
  </si>
  <si>
    <t>Si el valor aparece en rojo y tachado, significa que el registro se encuentra vencido. Favor validar.</t>
  </si>
  <si>
    <t>Cantidad de la presentación que sobrará a Dic 2027 en Base Anhidra</t>
  </si>
  <si>
    <t>Estimación existencias Diciembre 2027</t>
  </si>
  <si>
    <t xml:space="preserve"> En esta hoja deberá agregar la estimación del estupefaciente que se estima sobrará a diciembre 2027.
Deberá llenar solo las celdas de la columna verde (Cantidad de la presentación que se estima sobrar a Dic 2027)</t>
  </si>
  <si>
    <t>En esta hoja deberá agregar el consumo total (lo que se distribuyó) del estupefaciente durante el periodo 2025.
Deberá llenar las celdas de las columnas naranjas ("Medicamento (Principio Activo)", "Marca Comercial", "Cantidad de la presentación consumida 2025")</t>
  </si>
  <si>
    <t>En esta hoja deberá agregar la cantidad del estupefaciente que sobró a diciembre 2025.
Deberá llenar solo las celdas de la columna amarilla (Cantidad de la presentación que sobró a Dic 2025)</t>
  </si>
  <si>
    <t xml:space="preserve">   Existencias Diciembre 2025</t>
  </si>
  <si>
    <t xml:space="preserve">     Consumo 2025</t>
  </si>
  <si>
    <t>Reporte de previsiones de estupefacientes para el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</si>
</sst>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000_);_(* \(#,##0.000\);_(* &quot;-&quot;??_);_(@_)"/>
    <numFmt numFmtId="167" formatCode="_-* #,##0_-;\-* #,##0_-;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sz val="9"/>
      <color theme="1"/>
      <name val="Calibri"/>
      <family val="2"/>
      <scheme val="minor"/>
    </font>
    <font>
      <i/>
      <sz val="11"/>
      <color theme="0" tint="-0.34998626667073579"/>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18"/>
      <color theme="0" tint="-0.34998626667073579"/>
      <name val="Calibri"/>
      <family val="2"/>
      <scheme val="minor"/>
    </font>
    <font>
      <b/>
      <sz val="24"/>
      <color theme="1"/>
      <name val="Calibri"/>
      <family val="2"/>
      <scheme val="minor"/>
    </font>
    <font>
      <b/>
      <sz val="28"/>
      <color theme="1"/>
      <name val="Calibri"/>
      <family val="2"/>
      <scheme val="minor"/>
    </font>
    <font>
      <b/>
      <sz val="36"/>
      <color rgb="FF1C2857"/>
      <name val="Calibri"/>
      <family val="2"/>
      <scheme val="minor"/>
    </font>
    <font>
      <b/>
      <sz val="24"/>
      <color rgb="FF1C2857"/>
      <name val="Calibri"/>
      <family val="2"/>
      <scheme val="minor"/>
    </font>
    <font>
      <sz val="8"/>
      <name val="Calibri"/>
      <family val="2"/>
      <scheme val="minor"/>
    </font>
    <font>
      <i/>
      <sz val="18"/>
      <color rgb="FF1C2857"/>
      <name val="Calibri"/>
      <family val="2"/>
      <scheme val="minor"/>
    </font>
    <font>
      <i/>
      <u/>
      <sz val="18"/>
      <color rgb="FF1C2857"/>
      <name val="Calibri"/>
      <family val="2"/>
      <scheme val="minor"/>
    </font>
    <font>
      <i/>
      <sz val="16"/>
      <color rgb="FF1C2857"/>
      <name val="Calibri"/>
      <family val="2"/>
      <scheme val="minor"/>
    </font>
    <font>
      <i/>
      <u/>
      <sz val="16"/>
      <color rgb="FF1C2857"/>
      <name val="Calibri"/>
      <family val="2"/>
      <scheme val="minor"/>
    </font>
    <font>
      <b/>
      <sz val="16"/>
      <color rgb="FF1C2857"/>
      <name val="Calibri"/>
      <family val="2"/>
      <scheme val="minor"/>
    </font>
    <font>
      <sz val="8"/>
      <color theme="1"/>
      <name val="Segoe UI"/>
      <family val="2"/>
    </font>
    <font>
      <b/>
      <sz val="9"/>
      <color theme="1"/>
      <name val="Calibri"/>
      <family val="2"/>
      <scheme val="minor"/>
    </font>
    <font>
      <b/>
      <sz val="12"/>
      <color theme="0" tint="-0.14999847407452621"/>
      <name val="Calibri"/>
      <family val="2"/>
      <scheme val="minor"/>
    </font>
    <font>
      <u/>
      <sz val="11"/>
      <color theme="1"/>
      <name val="Calibri"/>
      <family val="2"/>
      <scheme val="minor"/>
    </font>
    <font>
      <b/>
      <sz val="12"/>
      <color theme="0"/>
      <name val="Calibri"/>
      <family val="2"/>
      <scheme val="minor"/>
    </font>
    <font>
      <i/>
      <sz val="10"/>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9" tint="0.79998168889431442"/>
        <bgColor indexed="64"/>
      </patternFill>
    </fill>
    <fill>
      <patternFill patternType="solid">
        <fgColor theme="6"/>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1C2857"/>
        <bgColor indexed="64"/>
      </patternFill>
    </fill>
    <fill>
      <patternFill patternType="solid">
        <fgColor theme="9"/>
        <bgColor indexed="64"/>
      </patternFill>
    </fill>
    <fill>
      <patternFill patternType="solid">
        <fgColor theme="4"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0" fillId="12" borderId="0" xfId="0" applyFill="1"/>
    <xf numFmtId="0" fontId="0" fillId="0" borderId="1" xfId="0" applyBorder="1" applyAlignment="1" applyProtection="1">
      <alignment horizontal="center"/>
      <protection locked="0"/>
    </xf>
    <xf numFmtId="0" fontId="2" fillId="6" borderId="1" xfId="0" applyFont="1" applyFill="1" applyBorder="1" applyAlignment="1">
      <alignment horizontal="center" vertical="center" wrapText="1"/>
    </xf>
    <xf numFmtId="0" fontId="0" fillId="7" borderId="1" xfId="0" applyFill="1" applyBorder="1" applyAlignment="1">
      <alignment horizontal="center"/>
    </xf>
    <xf numFmtId="0" fontId="0" fillId="0" borderId="1" xfId="0" applyBorder="1" applyAlignment="1">
      <alignment horizontal="center"/>
    </xf>
    <xf numFmtId="165" fontId="10" fillId="5" borderId="1" xfId="1" applyNumberFormat="1" applyFont="1" applyFill="1" applyBorder="1" applyAlignment="1" applyProtection="1">
      <alignment vertical="center" wrapText="1"/>
      <protection locked="0"/>
    </xf>
    <xf numFmtId="165" fontId="10" fillId="0" borderId="1" xfId="1" applyNumberFormat="1" applyFont="1" applyBorder="1" applyAlignment="1" applyProtection="1">
      <alignment vertical="center" wrapText="1"/>
      <protection locked="0"/>
    </xf>
    <xf numFmtId="165" fontId="10" fillId="0" borderId="1" xfId="1" applyNumberFormat="1" applyFont="1" applyBorder="1" applyAlignment="1" applyProtection="1">
      <alignment horizontal="center" vertical="center" wrapText="1"/>
      <protection locked="0"/>
    </xf>
    <xf numFmtId="0" fontId="9" fillId="0" borderId="0" xfId="0" applyFont="1"/>
    <xf numFmtId="0" fontId="0" fillId="0" borderId="0" xfId="0" applyAlignment="1">
      <alignment horizontal="center"/>
    </xf>
    <xf numFmtId="0" fontId="15" fillId="14" borderId="0" xfId="0" applyFont="1" applyFill="1" applyAlignment="1">
      <alignment horizontal="center"/>
    </xf>
    <xf numFmtId="0" fontId="0" fillId="14" borderId="0" xfId="0" applyFill="1"/>
    <xf numFmtId="0" fontId="14" fillId="0" borderId="0" xfId="0" applyFont="1" applyAlignment="1">
      <alignment horizontal="center"/>
    </xf>
    <xf numFmtId="0" fontId="0" fillId="14" borderId="0" xfId="0" applyFill="1" applyAlignment="1">
      <alignment horizontal="center"/>
    </xf>
    <xf numFmtId="0" fontId="6" fillId="0" borderId="0" xfId="0" applyFont="1"/>
    <xf numFmtId="0" fontId="5"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2" fillId="15" borderId="1" xfId="0" applyFont="1" applyFill="1" applyBorder="1" applyAlignment="1">
      <alignment horizontal="center" vertical="center" wrapText="1"/>
    </xf>
    <xf numFmtId="0" fontId="10" fillId="13" borderId="0" xfId="0" applyFont="1" applyFill="1" applyAlignment="1" applyProtection="1">
      <alignment horizontal="left"/>
      <protection locked="0"/>
    </xf>
    <xf numFmtId="14" fontId="10" fillId="13" borderId="0" xfId="0" applyNumberFormat="1" applyFont="1" applyFill="1" applyAlignment="1" applyProtection="1">
      <alignment horizontal="left"/>
      <protection locked="0"/>
    </xf>
    <xf numFmtId="0" fontId="0" fillId="16" borderId="1" xfId="0" applyFill="1" applyBorder="1" applyAlignment="1" applyProtection="1">
      <alignment horizontal="center"/>
      <protection locked="0"/>
    </xf>
    <xf numFmtId="165" fontId="10" fillId="0" borderId="0" xfId="1" applyNumberFormat="1" applyFont="1" applyBorder="1" applyAlignment="1" applyProtection="1">
      <alignment vertical="center" wrapText="1"/>
    </xf>
    <xf numFmtId="0" fontId="10" fillId="0" borderId="0" xfId="0" applyFont="1" applyAlignment="1">
      <alignment horizontal="center" vertical="top" wrapText="1"/>
    </xf>
    <xf numFmtId="0" fontId="6" fillId="0" borderId="0" xfId="0" applyFont="1" applyAlignment="1">
      <alignment vertical="top" wrapText="1"/>
    </xf>
    <xf numFmtId="0" fontId="10" fillId="0" borderId="0" xfId="0" applyFont="1" applyAlignment="1">
      <alignment vertical="center"/>
    </xf>
    <xf numFmtId="0" fontId="0" fillId="13" borderId="1" xfId="0" applyFill="1" applyBorder="1" applyAlignment="1" applyProtection="1">
      <alignment horizontal="center"/>
      <protection locked="0"/>
    </xf>
    <xf numFmtId="0" fontId="13" fillId="0" borderId="0" xfId="0" applyFont="1" applyAlignment="1">
      <alignment horizontal="left" vertical="center"/>
    </xf>
    <xf numFmtId="0" fontId="16" fillId="0" borderId="0" xfId="0" applyFont="1" applyAlignment="1">
      <alignment horizontal="right"/>
    </xf>
    <xf numFmtId="166" fontId="0" fillId="0" borderId="1" xfId="1" applyNumberFormat="1" applyFont="1" applyBorder="1" applyAlignment="1">
      <alignment horizontal="center"/>
    </xf>
    <xf numFmtId="166" fontId="0" fillId="7" borderId="1" xfId="1" applyNumberFormat="1" applyFont="1" applyFill="1" applyBorder="1" applyAlignment="1">
      <alignment horizontal="center"/>
    </xf>
    <xf numFmtId="0" fontId="0" fillId="13" borderId="0" xfId="0" applyFill="1"/>
    <xf numFmtId="0" fontId="10" fillId="16" borderId="1" xfId="0" applyFont="1" applyFill="1" applyBorder="1" applyAlignment="1" applyProtection="1">
      <alignment horizontal="center"/>
      <protection locked="0"/>
    </xf>
    <xf numFmtId="0" fontId="10" fillId="7" borderId="1" xfId="0" applyFont="1" applyFill="1" applyBorder="1" applyAlignment="1">
      <alignment horizontal="center"/>
    </xf>
    <xf numFmtId="166" fontId="10" fillId="7" borderId="1" xfId="1" applyNumberFormat="1" applyFont="1" applyFill="1" applyBorder="1" applyAlignment="1">
      <alignment horizontal="center"/>
    </xf>
    <xf numFmtId="0" fontId="10" fillId="13" borderId="1" xfId="0" applyFont="1" applyFill="1" applyBorder="1" applyAlignment="1" applyProtection="1">
      <alignment horizontal="center"/>
      <protection locked="0"/>
    </xf>
    <xf numFmtId="0" fontId="10" fillId="0" borderId="1" xfId="0" applyFont="1" applyBorder="1" applyAlignment="1" applyProtection="1">
      <alignment horizontal="center"/>
      <protection locked="0"/>
    </xf>
    <xf numFmtId="0" fontId="10" fillId="0" borderId="1" xfId="0" applyFont="1" applyBorder="1" applyAlignment="1">
      <alignment horizontal="center"/>
    </xf>
    <xf numFmtId="166" fontId="10" fillId="0" borderId="1" xfId="1" applyNumberFormat="1" applyFont="1" applyBorder="1" applyAlignment="1">
      <alignment horizontal="center"/>
    </xf>
    <xf numFmtId="0" fontId="6" fillId="8"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6" borderId="1" xfId="0" applyFont="1" applyFill="1" applyBorder="1" applyAlignment="1">
      <alignment horizontal="center" vertical="center" wrapText="1"/>
    </xf>
    <xf numFmtId="2" fontId="0" fillId="7" borderId="1" xfId="0" applyNumberFormat="1" applyFill="1" applyBorder="1" applyAlignment="1">
      <alignment horizontal="center"/>
    </xf>
    <xf numFmtId="2" fontId="0" fillId="0" borderId="1" xfId="0" applyNumberFormat="1" applyBorder="1" applyAlignment="1">
      <alignment horizontal="center"/>
    </xf>
    <xf numFmtId="0" fontId="6" fillId="9" borderId="1" xfId="0" applyFont="1" applyFill="1" applyBorder="1" applyAlignment="1">
      <alignment horizontal="center" vertical="center" wrapText="1"/>
    </xf>
    <xf numFmtId="164" fontId="10" fillId="10" borderId="1" xfId="1" applyFont="1" applyFill="1" applyBorder="1" applyAlignment="1" applyProtection="1">
      <alignment horizontal="center" vertical="center" wrapText="1"/>
      <protection locked="0"/>
    </xf>
    <xf numFmtId="164" fontId="10" fillId="0" borderId="1" xfId="1" applyFont="1" applyBorder="1" applyAlignment="1" applyProtection="1">
      <alignment horizontal="center" vertical="center" wrapText="1"/>
      <protection locked="0"/>
    </xf>
    <xf numFmtId="0" fontId="10" fillId="10" borderId="1" xfId="0" applyFont="1" applyFill="1" applyBorder="1" applyAlignment="1" applyProtection="1">
      <alignment horizontal="center"/>
      <protection locked="0"/>
    </xf>
    <xf numFmtId="166" fontId="10" fillId="17" borderId="1" xfId="1" applyNumberFormat="1" applyFont="1" applyFill="1" applyBorder="1" applyAlignment="1" applyProtection="1">
      <alignment horizontal="center"/>
    </xf>
    <xf numFmtId="0" fontId="6" fillId="6" borderId="11" xfId="0" applyFont="1" applyFill="1" applyBorder="1" applyAlignment="1">
      <alignment horizontal="center" vertical="center" wrapText="1"/>
    </xf>
    <xf numFmtId="166" fontId="10" fillId="13" borderId="1" xfId="1" applyNumberFormat="1" applyFont="1" applyFill="1" applyBorder="1" applyAlignment="1" applyProtection="1">
      <alignment horizontal="center"/>
    </xf>
    <xf numFmtId="0" fontId="16" fillId="0" borderId="0" xfId="0" applyFont="1"/>
    <xf numFmtId="0" fontId="10" fillId="16" borderId="1" xfId="0" applyFont="1" applyFill="1" applyBorder="1" applyAlignment="1" applyProtection="1">
      <alignment horizontal="center" wrapText="1"/>
      <protection locked="0"/>
    </xf>
    <xf numFmtId="0" fontId="10" fillId="0" borderId="1" xfId="0" applyFont="1"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16" borderId="1" xfId="0" applyFill="1" applyBorder="1" applyAlignment="1" applyProtection="1">
      <alignment horizontal="center" wrapText="1"/>
      <protection locked="0"/>
    </xf>
    <xf numFmtId="0" fontId="0" fillId="7" borderId="1" xfId="0" applyFill="1" applyBorder="1" applyAlignment="1">
      <alignment horizontal="left"/>
    </xf>
    <xf numFmtId="0" fontId="0" fillId="0" borderId="1" xfId="0" applyBorder="1" applyAlignment="1">
      <alignment horizontal="left"/>
    </xf>
    <xf numFmtId="0" fontId="8" fillId="3" borderId="2" xfId="0" applyFont="1" applyFill="1" applyBorder="1"/>
    <xf numFmtId="0" fontId="8" fillId="0" borderId="2" xfId="0" applyFont="1" applyBorder="1"/>
    <xf numFmtId="0" fontId="3" fillId="2" borderId="4" xfId="0" applyFont="1" applyFill="1" applyBorder="1"/>
    <xf numFmtId="0" fontId="3" fillId="4" borderId="6" xfId="0" applyFont="1" applyFill="1" applyBorder="1"/>
    <xf numFmtId="0" fontId="8" fillId="0" borderId="0" xfId="0" applyFont="1"/>
    <xf numFmtId="0" fontId="0" fillId="3" borderId="5" xfId="0" applyFill="1" applyBorder="1" applyAlignment="1">
      <alignment horizontal="center"/>
    </xf>
    <xf numFmtId="0" fontId="0" fillId="3" borderId="2" xfId="0" applyFill="1" applyBorder="1"/>
    <xf numFmtId="0" fontId="24" fillId="0" borderId="0" xfId="0" applyFont="1" applyAlignment="1">
      <alignment vertical="center"/>
    </xf>
    <xf numFmtId="2" fontId="8" fillId="0" borderId="0" xfId="0" applyNumberFormat="1" applyFont="1"/>
    <xf numFmtId="0" fontId="0" fillId="0" borderId="5" xfId="0" applyBorder="1" applyAlignment="1">
      <alignment horizontal="center"/>
    </xf>
    <xf numFmtId="0" fontId="0" fillId="0" borderId="2" xfId="0" applyBorder="1"/>
    <xf numFmtId="0" fontId="0" fillId="3" borderId="7" xfId="0" applyFill="1" applyBorder="1"/>
    <xf numFmtId="0" fontId="0" fillId="7" borderId="1" xfId="0" applyFill="1" applyBorder="1"/>
    <xf numFmtId="0" fontId="0" fillId="3" borderId="3" xfId="0" applyFill="1" applyBorder="1" applyAlignment="1">
      <alignment horizontal="center"/>
    </xf>
    <xf numFmtId="0" fontId="25" fillId="0" borderId="0" xfId="0" applyFont="1"/>
    <xf numFmtId="0" fontId="8" fillId="0" borderId="7" xfId="0" applyFont="1" applyBorder="1"/>
    <xf numFmtId="0" fontId="0" fillId="0" borderId="0" xfId="0" applyAlignment="1">
      <alignment horizontal="left"/>
    </xf>
    <xf numFmtId="0" fontId="2" fillId="16" borderId="8" xfId="0" applyFont="1" applyFill="1" applyBorder="1"/>
    <xf numFmtId="0" fontId="2" fillId="11" borderId="1" xfId="0" applyFont="1" applyFill="1" applyBorder="1"/>
    <xf numFmtId="0" fontId="2" fillId="11" borderId="8" xfId="0" applyFont="1" applyFill="1" applyBorder="1"/>
    <xf numFmtId="0" fontId="2" fillId="11" borderId="9" xfId="0" applyFont="1" applyFill="1" applyBorder="1"/>
    <xf numFmtId="0" fontId="10" fillId="12" borderId="0" xfId="0" applyFont="1" applyFill="1"/>
    <xf numFmtId="0" fontId="0" fillId="12" borderId="0" xfId="0" applyFill="1" applyAlignment="1">
      <alignment horizontal="right"/>
    </xf>
    <xf numFmtId="0" fontId="27" fillId="12" borderId="0" xfId="0" applyFont="1" applyFill="1" applyAlignment="1">
      <alignment horizontal="left"/>
    </xf>
    <xf numFmtId="0" fontId="0" fillId="12" borderId="0" xfId="0" applyFill="1" applyAlignment="1">
      <alignment horizontal="left"/>
    </xf>
    <xf numFmtId="0" fontId="6" fillId="12" borderId="0" xfId="0" applyFont="1" applyFill="1" applyAlignment="1">
      <alignment horizontal="right"/>
    </xf>
    <xf numFmtId="0" fontId="7" fillId="12" borderId="0" xfId="0" applyFont="1" applyFill="1"/>
    <xf numFmtId="0" fontId="26" fillId="12" borderId="0" xfId="0" applyFont="1" applyFill="1" applyAlignment="1">
      <alignment horizontal="right"/>
    </xf>
    <xf numFmtId="0" fontId="10" fillId="12" borderId="0" xfId="0" applyFont="1" applyFill="1" applyAlignment="1">
      <alignment horizontal="left"/>
    </xf>
    <xf numFmtId="0" fontId="29" fillId="12" borderId="0" xfId="0" applyFont="1" applyFill="1"/>
    <xf numFmtId="167" fontId="10" fillId="0" borderId="10" xfId="0" applyNumberFormat="1" applyFont="1" applyBorder="1" applyAlignment="1" applyProtection="1">
      <alignment horizontal="right" vertical="center"/>
      <protection locked="0"/>
    </xf>
    <xf numFmtId="0" fontId="0" fillId="0" borderId="0" xfId="0" applyProtection="1">
      <protection locked="0"/>
    </xf>
    <xf numFmtId="166" fontId="10" fillId="13" borderId="1" xfId="1" applyNumberFormat="1" applyFont="1" applyFill="1" applyBorder="1" applyAlignment="1" applyProtection="1">
      <alignment horizontal="center"/>
      <protection locked="0"/>
    </xf>
    <xf numFmtId="166" fontId="10" fillId="17" borderId="1" xfId="1" applyNumberFormat="1" applyFont="1"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0" borderId="0" xfId="0" applyAlignment="1" applyProtection="1">
      <alignment horizontal="center"/>
      <protection locked="0"/>
    </xf>
    <xf numFmtId="0" fontId="10" fillId="7" borderId="1" xfId="0" applyFont="1" applyFill="1" applyBorder="1" applyAlignment="1" applyProtection="1">
      <alignment horizontal="center"/>
      <protection locked="0"/>
    </xf>
    <xf numFmtId="0" fontId="15" fillId="14" borderId="0" xfId="0" applyFont="1" applyFill="1" applyAlignment="1" applyProtection="1">
      <alignment horizontal="center"/>
      <protection locked="0"/>
    </xf>
    <xf numFmtId="0" fontId="0" fillId="14" borderId="0" xfId="0" applyFill="1" applyProtection="1">
      <protection locked="0"/>
    </xf>
    <xf numFmtId="0" fontId="14" fillId="0" borderId="0" xfId="0" applyFont="1" applyAlignment="1" applyProtection="1">
      <alignment horizontal="center"/>
      <protection locked="0"/>
    </xf>
    <xf numFmtId="0" fontId="10" fillId="0" borderId="0" xfId="0" applyFont="1" applyAlignment="1" applyProtection="1">
      <alignment vertical="top" wrapText="1"/>
      <protection locked="0"/>
    </xf>
    <xf numFmtId="0" fontId="10" fillId="0" borderId="0" xfId="0" applyFont="1" applyAlignment="1" applyProtection="1">
      <alignment vertical="center" wrapText="1"/>
      <protection locked="0"/>
    </xf>
    <xf numFmtId="0" fontId="0" fillId="14" borderId="0" xfId="0" applyFill="1" applyAlignment="1" applyProtection="1">
      <alignment horizontal="center"/>
      <protection locked="0"/>
    </xf>
    <xf numFmtId="0" fontId="6" fillId="0" borderId="0" xfId="0" applyFont="1" applyProtection="1">
      <protection locked="0"/>
    </xf>
    <xf numFmtId="0" fontId="4" fillId="0" borderId="0" xfId="0" applyFont="1" applyAlignment="1" applyProtection="1">
      <alignment horizontal="left"/>
      <protection locked="0"/>
    </xf>
    <xf numFmtId="0" fontId="5" fillId="0" borderId="0" xfId="0" applyFont="1" applyAlignment="1" applyProtection="1">
      <alignment horizontal="left"/>
      <protection locked="0"/>
    </xf>
    <xf numFmtId="0" fontId="6" fillId="0" borderId="0" xfId="0" applyFont="1" applyAlignment="1" applyProtection="1">
      <alignment horizontal="left"/>
      <protection locked="0"/>
    </xf>
    <xf numFmtId="0" fontId="9" fillId="0" borderId="0" xfId="0" applyFont="1" applyProtection="1">
      <protection locked="0"/>
    </xf>
    <xf numFmtId="0" fontId="6" fillId="9" borderId="1"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locked="0"/>
    </xf>
    <xf numFmtId="0" fontId="17" fillId="13" borderId="0" xfId="0" applyFont="1" applyFill="1" applyAlignment="1">
      <alignment horizontal="center" vertical="center"/>
    </xf>
    <xf numFmtId="0" fontId="11" fillId="13" borderId="0" xfId="0" applyFont="1" applyFill="1" applyAlignment="1">
      <alignment horizontal="center" vertical="center"/>
    </xf>
    <xf numFmtId="0" fontId="12" fillId="13" borderId="0" xfId="0" applyFont="1" applyFill="1" applyAlignment="1">
      <alignment horizontal="center" vertical="center"/>
    </xf>
    <xf numFmtId="0" fontId="23" fillId="13" borderId="0" xfId="0" applyFont="1" applyFill="1" applyAlignment="1">
      <alignment horizontal="center" vertical="center" wrapText="1"/>
    </xf>
    <xf numFmtId="0" fontId="21" fillId="0" borderId="0" xfId="0" applyFont="1" applyAlignment="1">
      <alignment horizontal="center" wrapText="1"/>
    </xf>
    <xf numFmtId="0" fontId="21" fillId="0" borderId="0" xfId="0" applyFont="1" applyAlignment="1">
      <alignment horizontal="center"/>
    </xf>
    <xf numFmtId="0" fontId="16" fillId="0" borderId="0" xfId="0" applyFont="1" applyAlignment="1">
      <alignment horizontal="center"/>
    </xf>
    <xf numFmtId="0" fontId="10" fillId="0" borderId="0" xfId="0" applyFont="1" applyAlignment="1">
      <alignment horizontal="center" vertical="center" wrapText="1"/>
    </xf>
    <xf numFmtId="0" fontId="13" fillId="0" borderId="0" xfId="0" applyFont="1" applyAlignment="1">
      <alignment horizontal="left" vertical="center"/>
    </xf>
    <xf numFmtId="0" fontId="13" fillId="0" borderId="4" xfId="0" applyFont="1" applyBorder="1" applyAlignment="1">
      <alignment horizontal="left" vertical="center"/>
    </xf>
    <xf numFmtId="0" fontId="16" fillId="0" borderId="0" xfId="0" applyFont="1" applyAlignment="1">
      <alignment horizontal="right"/>
    </xf>
    <xf numFmtId="0" fontId="10" fillId="0" borderId="0" xfId="0" applyFont="1" applyAlignment="1">
      <alignment horizontal="left" vertical="center" wrapText="1"/>
    </xf>
    <xf numFmtId="0" fontId="19" fillId="0" borderId="0" xfId="0" applyFont="1" applyAlignment="1">
      <alignment horizontal="center"/>
    </xf>
    <xf numFmtId="0" fontId="19" fillId="0" borderId="0" xfId="0" applyFont="1" applyAlignment="1" applyProtection="1">
      <alignment horizontal="center"/>
      <protection locked="0"/>
    </xf>
    <xf numFmtId="0" fontId="16"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0" fillId="0" borderId="0" xfId="0" applyFont="1" applyAlignment="1" applyProtection="1">
      <alignment horizontal="left" vertical="center" wrapText="1"/>
      <protection locked="0"/>
    </xf>
    <xf numFmtId="0" fontId="19" fillId="0" borderId="0" xfId="0" applyFont="1" applyAlignment="1">
      <alignment horizontal="center" vertical="center"/>
    </xf>
    <xf numFmtId="0" fontId="16" fillId="0" borderId="0" xfId="0" applyFont="1" applyAlignment="1">
      <alignment horizontal="left"/>
    </xf>
  </cellXfs>
  <cellStyles count="2">
    <cellStyle name="Millares" xfId="1" builtinId="3"/>
    <cellStyle name="Normal" xfId="0" builtinId="0"/>
  </cellStyles>
  <dxfs count="98">
    <dxf>
      <font>
        <color theme="0"/>
      </font>
    </dxf>
    <dxf>
      <font>
        <color theme="0" tint="-0.14996795556505021"/>
      </font>
    </dxf>
    <dxf>
      <font>
        <color theme="0"/>
      </font>
    </dxf>
    <dxf>
      <font>
        <color theme="0" tint="-0.14996795556505021"/>
      </font>
    </dxf>
    <dxf>
      <font>
        <strike/>
        <color rgb="FFFF0000"/>
      </font>
    </dxf>
    <dxf>
      <font>
        <color theme="0"/>
      </font>
    </dxf>
    <dxf>
      <font>
        <color theme="0" tint="-0.14996795556505021"/>
      </font>
    </dxf>
    <dxf>
      <font>
        <color theme="0"/>
      </font>
    </dxf>
    <dxf>
      <font>
        <color theme="0" tint="-0.14996795556505021"/>
      </font>
    </dxf>
    <dxf>
      <font>
        <strike/>
        <color rgb="FFFF0000"/>
      </font>
    </dxf>
    <dxf>
      <font>
        <color auto="1"/>
      </font>
      <fill>
        <patternFill>
          <fgColor theme="0"/>
          <bgColor theme="0"/>
        </patternFill>
      </fill>
    </dxf>
    <dxf>
      <font>
        <color theme="1"/>
      </font>
    </dxf>
    <dxf>
      <font>
        <sz val="12"/>
      </font>
      <numFmt numFmtId="166" formatCode="_(* #,##0.000_);_(* \(#,##0.000\);_(* &quot;-&quot;??_);_(@_)"/>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theme="1"/>
        <name val="Calibri"/>
        <family val="2"/>
        <scheme val="minor"/>
      </font>
      <numFmt numFmtId="165" formatCode="_(* #,##0_);_(* \(#,##0\);_(*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tint="-4.9989318521683403E-2"/>
        </patternFill>
      </fill>
      <alignment horizontal="center"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sz val="12"/>
      </font>
      <numFmt numFmtId="166" formatCode="_(* #,##0.000_);_(* \(#,##0.000\);_(* &quot;-&quot;??_);_(@_)"/>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theme="1"/>
        <name val="Calibri"/>
        <family val="2"/>
        <scheme val="minor"/>
      </font>
      <numFmt numFmtId="165" formatCode="_(* #,##0_);_(* \(#,##0\);_(*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tint="-4.9989318521683403E-2"/>
        </patternFill>
      </fill>
      <alignment horizontal="center"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
      <numFmt numFmtId="2" formatCode="0.00"/>
      <fill>
        <patternFill patternType="solid">
          <fgColor rgb="FF000000"/>
          <bgColor rgb="FFF2F2F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theme="1"/>
        <name val="Calibri"/>
        <family val="2"/>
        <scheme val="minor"/>
      </font>
      <numFmt numFmtId="165" formatCode="_(* #,##0_);_(* \(#,##0\);_(* &quot;-&quot;??_);_(@_)"/>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rgb="FF000000"/>
          <bgColor rgb="FFF2F2F2"/>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12"/>
        <color theme="1"/>
        <name val="Calibri"/>
        <family val="2"/>
        <scheme val="minor"/>
      </font>
      <numFmt numFmtId="165" formatCode="_(* #,##0_);_(* \(#,##0\);_(*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2"/>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tint="-4.9989318521683403E-2"/>
        </patternFill>
      </fill>
      <alignment horizontal="center"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style="thin">
          <color theme="4" tint="0.39997558519241921"/>
        </bottom>
        <vertical/>
        <horizontal/>
      </border>
      <protection locked="1" hidden="0"/>
    </dxf>
    <dxf>
      <border outline="0">
        <bottom style="thin">
          <color theme="4" tint="0.39997558519241921"/>
        </bottom>
      </border>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font>
        <strike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b val="0"/>
        <i val="0"/>
        <strike val="0"/>
        <condense val="0"/>
        <extend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protection locked="1" hidden="0"/>
    </dxf>
    <dxf>
      <font>
        <strike val="0"/>
        <outline val="0"/>
        <shadow val="0"/>
        <u val="none"/>
        <vertAlign val="baseline"/>
        <sz val="9"/>
        <color theme="1"/>
        <name val="Calibri"/>
        <family val="2"/>
        <scheme val="minor"/>
      </font>
      <numFmt numFmtId="0" formatCode="General"/>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b val="0"/>
        <i val="0"/>
        <strike val="0"/>
        <condense val="0"/>
        <extend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font>
        <strike val="0"/>
        <outline val="0"/>
        <shadow val="0"/>
        <u val="none"/>
        <vertAlign val="baseline"/>
        <sz val="9"/>
        <color theme="1"/>
        <name val="Calibri"/>
        <family val="2"/>
        <scheme val="minor"/>
      </font>
      <protection locked="1" hidden="0"/>
    </dxf>
    <dxf>
      <protection locked="1" hidden="0"/>
    </dxf>
    <dxf>
      <border outline="0">
        <top style="thin">
          <color theme="4" tint="0.39997558519241921"/>
        </top>
      </border>
    </dxf>
    <dxf>
      <border outline="0">
        <right style="thin">
          <color indexed="64"/>
        </right>
        <top style="thin">
          <color theme="4" tint="0.39997558519241921"/>
        </top>
        <bottom style="thin">
          <color theme="4" tint="0.39997558519241921"/>
        </bottom>
      </border>
    </dxf>
    <dxf>
      <protection locked="1" hidden="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8"/>
        </patternFill>
      </fill>
      <protection locked="1" hidden="0"/>
    </dxf>
    <dxf>
      <protection locked="1" hidden="0"/>
    </dxf>
    <dxf>
      <border outline="0">
        <right style="thin">
          <color indexed="64"/>
        </right>
      </border>
    </dxf>
    <dxf>
      <protection locked="1" hidden="0"/>
    </dxf>
    <dxf>
      <protection locked="1" hidden="0"/>
    </dxf>
  </dxfs>
  <tableStyles count="0" defaultTableStyle="TableStyleMedium2" defaultPivotStyle="PivotStyleLight16"/>
  <colors>
    <mruColors>
      <color rgb="FFFF0000"/>
      <color rgb="FFFF6699"/>
      <color rgb="FF1C2857"/>
      <color rgb="FF0424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1926544</xdr:colOff>
      <xdr:row>31</xdr:row>
      <xdr:rowOff>149199</xdr:rowOff>
    </xdr:from>
    <xdr:to>
      <xdr:col>3</xdr:col>
      <xdr:colOff>2152395</xdr:colOff>
      <xdr:row>36</xdr:row>
      <xdr:rowOff>18740</xdr:rowOff>
    </xdr:to>
    <xdr:pic>
      <xdr:nvPicPr>
        <xdr:cNvPr id="2" name="Imagen 1" descr="Sitio Web del Ministerio de Salud Costa Rica. Bienvenido">
          <a:extLst>
            <a:ext uri="{FF2B5EF4-FFF2-40B4-BE49-F238E27FC236}">
              <a16:creationId xmlns:a16="http://schemas.microsoft.com/office/drawing/2014/main" id="{749D1C71-CAE8-1AC6-BD70-7EE8956D60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9018" y="5913297"/>
          <a:ext cx="2615821" cy="766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397021</xdr:colOff>
      <xdr:row>4</xdr:row>
      <xdr:rowOff>2743</xdr:rowOff>
    </xdr:to>
    <xdr:pic>
      <xdr:nvPicPr>
        <xdr:cNvPr id="2" name="Imagen 1" descr="Sitio Web del Ministerio de Salud Costa Rica. Bienvenido">
          <a:extLst>
            <a:ext uri="{FF2B5EF4-FFF2-40B4-BE49-F238E27FC236}">
              <a16:creationId xmlns:a16="http://schemas.microsoft.com/office/drawing/2014/main" id="{5C8C78E7-FCE2-44EC-BF8C-511D032308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31904" cy="718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208908</xdr:colOff>
      <xdr:row>4</xdr:row>
      <xdr:rowOff>2743</xdr:rowOff>
    </xdr:to>
    <xdr:pic>
      <xdr:nvPicPr>
        <xdr:cNvPr id="2" name="Imagen 1" descr="Sitio Web del Ministerio de Salud Costa Rica. Bienvenido">
          <a:extLst>
            <a:ext uri="{FF2B5EF4-FFF2-40B4-BE49-F238E27FC236}">
              <a16:creationId xmlns:a16="http://schemas.microsoft.com/office/drawing/2014/main" id="{8903DED9-A41F-49B6-9F1B-DC77A4035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31078" cy="719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55475</xdr:rowOff>
    </xdr:from>
    <xdr:to>
      <xdr:col>2</xdr:col>
      <xdr:colOff>207672</xdr:colOff>
      <xdr:row>2</xdr:row>
      <xdr:rowOff>304528</xdr:rowOff>
    </xdr:to>
    <xdr:pic>
      <xdr:nvPicPr>
        <xdr:cNvPr id="2" name="Imagen 1" descr="Sitio Web del Ministerio de Salud Costa Rica. Bienvenido">
          <a:extLst>
            <a:ext uri="{FF2B5EF4-FFF2-40B4-BE49-F238E27FC236}">
              <a16:creationId xmlns:a16="http://schemas.microsoft.com/office/drawing/2014/main" id="{1A534758-EC3F-4C3B-AC8A-603616183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55475"/>
          <a:ext cx="2332665" cy="731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61189</xdr:rowOff>
    </xdr:from>
    <xdr:to>
      <xdr:col>2</xdr:col>
      <xdr:colOff>210767</xdr:colOff>
      <xdr:row>2</xdr:row>
      <xdr:rowOff>77313</xdr:rowOff>
    </xdr:to>
    <xdr:pic>
      <xdr:nvPicPr>
        <xdr:cNvPr id="2" name="Imagen 1" descr="Sitio Web del Ministerio de Salud Costa Rica. Bienvenido">
          <a:extLst>
            <a:ext uri="{FF2B5EF4-FFF2-40B4-BE49-F238E27FC236}">
              <a16:creationId xmlns:a16="http://schemas.microsoft.com/office/drawing/2014/main" id="{75D1F3F3-B8AC-4231-AF52-A3EAFD12F2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1189"/>
          <a:ext cx="2322333" cy="727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230F31-E5BA-4D45-8972-C48E0ABF96C6}" name="principip_activo" displayName="principip_activo" ref="C1:C9" totalsRowShown="0" headerRowDxfId="97" dataDxfId="96" tableBorderDxfId="95">
  <autoFilter ref="C1:C9" xr:uid="{0E230F31-E5BA-4D45-8972-C48E0ABF96C6}"/>
  <sortState xmlns:xlrd2="http://schemas.microsoft.com/office/spreadsheetml/2017/richdata2" ref="C2:C9">
    <sortCondition ref="C1:C9"/>
  </sortState>
  <tableColumns count="1">
    <tableColumn id="1" xr3:uid="{FA2FC1AB-0ACB-8B4E-ABC1-A59D8FCC71B0}" name="MEDICAMENTO PRINCIPIO ACTIVO" dataDxfId="9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B5C6E9D-6ADE-4200-A9DC-6C765632D0CF}" name="TAPENTADOL" displayName="TAPENTADOL" ref="Y1:Y10" totalsRowShown="0" headerRowDxfId="54" dataDxfId="53">
  <autoFilter ref="Y1:Y10" xr:uid="{6B5C6E9D-6ADE-4200-A9DC-6C765632D0CF}"/>
  <sortState xmlns:xlrd2="http://schemas.microsoft.com/office/spreadsheetml/2017/richdata2" ref="Y2:Y10">
    <sortCondition ref="Y1:Y10"/>
  </sortState>
  <tableColumns count="1">
    <tableColumn id="1" xr3:uid="{A5FFA87C-3876-4260-A7A2-B24CEE30B827}" name="TAPENTADOL" dataDxfId="5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17EE8FA-8730-4E20-9241-808D74422228}" name="CODEINA" displayName="CODEINA" ref="S1:S2" totalsRowShown="0" headerRowDxfId="51" dataDxfId="50">
  <autoFilter ref="S1:S2" xr:uid="{017EE8FA-8730-4E20-9241-808D74422228}"/>
  <tableColumns count="1">
    <tableColumn id="1" xr3:uid="{D03C898F-D7C2-4FBC-9315-6D434E727C32}" name="CODEINA" dataDxfId="4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706E96E-CF7D-48AB-84FE-8457228175C0}" name="METILFENIDATO" displayName="METILFENIDATO" ref="Z1:Z31" totalsRowShown="0" headerRowDxfId="48" dataDxfId="47" tableBorderDxfId="46">
  <autoFilter ref="Z1:Z31" xr:uid="{7706E96E-CF7D-48AB-84FE-8457228175C0}"/>
  <sortState xmlns:xlrd2="http://schemas.microsoft.com/office/spreadsheetml/2017/richdata2" ref="Z2:Z31">
    <sortCondition ref="Z1:Z31"/>
  </sortState>
  <tableColumns count="1">
    <tableColumn id="1" xr3:uid="{5322555C-1F1E-4039-A334-032EA904EEAD}" name="METILFENIDATO" dataDxfId="4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D55A11-32F4-428B-9583-0FFD17EF0409}" name="Table2" displayName="Table2" ref="B15:G55" totalsRowShown="0" headerRowDxfId="44" dataDxfId="42" headerRowBorderDxfId="43">
  <autoFilter ref="B15:G55" xr:uid="{2FD55A11-32F4-428B-9583-0FFD17EF0409}"/>
  <tableColumns count="6">
    <tableColumn id="5" xr3:uid="{B4F39E01-F495-4C62-94FA-8E7A34811676}" name="Medicamento (Principio Activo)" dataDxfId="41"/>
    <tableColumn id="3" xr3:uid="{99C42D71-14AD-448B-B84B-CF4FEA8C8809}" name="Marca Comercial" dataDxfId="40"/>
    <tableColumn id="2" xr3:uid="{A8CDDA1E-1B1D-45F0-A5B4-810AC87A772D}" name="Vigencia del registro" dataDxfId="39">
      <calculatedColumnFormula>IFERROR(VLOOKUP(Table2[[#This Row],[Marca Comercial]],Datos!$J:$M,3,0),"")</calculatedColumnFormula>
    </tableColumn>
    <tableColumn id="1" xr3:uid="{ABD92AF5-99AB-44AC-8CFC-71EB9500BF80}" name="Fecha de vencimiento del registro" dataDxfId="38">
      <calculatedColumnFormula>IFERROR(VLOOKUP(Table2[[#This Row],[Marca Comercial]],Datos!$J:$M,4,0),"")</calculatedColumnFormula>
    </tableColumn>
    <tableColumn id="6" xr3:uid="{B3A42699-2E2F-46F8-B90F-3E0E03A397D1}" name="Presentación" dataDxfId="37">
      <calculatedColumnFormula>IFERROR(VLOOKUP($C16,Datos!$J:$K,2,0),"")</calculatedColumnFormula>
    </tableColumn>
    <tableColumn id="13" xr3:uid="{386BD1F2-7FAE-4D59-A84F-145A0B0022DC}" name="Cantidad de la presentación a importar/distribuir" dataDxfId="36" dataCellStyle="Millares"/>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385CBA2-C3DE-4679-A789-A23321D55D64}" name="Table212" displayName="Table212" ref="B13:F53" totalsRowShown="0" headerRowDxfId="35" dataDxfId="33" headerRowBorderDxfId="34">
  <autoFilter ref="B13:F53" xr:uid="{2FD55A11-32F4-428B-9583-0FFD17EF0409}"/>
  <tableColumns count="5">
    <tableColumn id="5" xr3:uid="{C1930C49-DB04-4556-9E6C-D58FFD14D297}" name="Medicamento _x000a_(Principio Activo)" dataDxfId="32">
      <calculatedColumnFormula>+Previsión_2027!B16</calculatedColumnFormula>
    </tableColumn>
    <tableColumn id="3" xr3:uid="{C002ECC2-755A-483E-A962-9932BEE953EB}" name="Marca Comercial" dataDxfId="31">
      <calculatedColumnFormula>+Previsión_2027!C16</calculatedColumnFormula>
    </tableColumn>
    <tableColumn id="6" xr3:uid="{71176AA4-C44E-4C7A-88C3-C6A16845B485}" name="Presentación" dataDxfId="30">
      <calculatedColumnFormula>+Previsión_2027!F16</calculatedColumnFormula>
    </tableColumn>
    <tableColumn id="13" xr3:uid="{5C416CD1-0A5D-4600-BA9D-D64B8B9174A3}" name="Cantidad de la presentación que sobrará a Dic 2026" dataDxfId="29" dataCellStyle="Millares"/>
    <tableColumn id="1" xr3:uid="{5BBC0B3A-DEE0-4DBC-A459-5DFA4D1C0E88}" name="Cantidad de la presentación que sobrará a Dic 2027 en Base Anhidra" dataDxfId="28">
      <calculatedColumnFormula>IFERROR(Table212[[#This Row],[Cantidad de la presentación que sobrará a Dic 2026]]*VLOOKUP(Table212[[#This Row],[Marca Comercial]],Datos!$J:$Q,8,0),"")</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883D1A5-B792-4FC8-8556-72B7AA146772}" name="Table220" displayName="Table220" ref="B14:F54" totalsRowShown="0" headerRowDxfId="27" dataDxfId="25" headerRowBorderDxfId="26">
  <autoFilter ref="B14:F54" xr:uid="{D883D1A5-B792-4FC8-8556-72B7AA146772}"/>
  <tableColumns count="5">
    <tableColumn id="5" xr3:uid="{C9423A45-69EC-4A21-B7F2-72B2D99155D1}" name="Medicamento (Principio Activo)" dataDxfId="24"/>
    <tableColumn id="3" xr3:uid="{E3EA98DE-58AF-4B8E-9B36-4DB9DB54A325}" name="Marca Comercial" dataDxfId="23"/>
    <tableColumn id="6" xr3:uid="{8F8CF6B9-8706-4AF0-95A5-400CC26231E5}" name="Presentación" dataDxfId="22">
      <calculatedColumnFormula>IFERROR(VLOOKUP($C15,Datos!$J:$K,2,0),"")</calculatedColumnFormula>
    </tableColumn>
    <tableColumn id="13" xr3:uid="{7DE7418D-518B-49B6-9707-B58AF3643DBD}" name="Cantidad de la presentación a importar/distribuir" dataDxfId="21" dataCellStyle="Millares"/>
    <tableColumn id="4" xr3:uid="{48ECA92C-CBCE-4708-BAEE-A342F2559B9D}" name="Cantidad en base anhidra" dataDxfId="20" dataCellStyle="Millares">
      <calculatedColumnFormula>IFERROR(Table220[[#This Row],[Cantidad de la presentación a importar/distribuir]]*VLOOKUP(Table220[[#This Row],[Marca Comercial]],Datos!$J:$Q,8,0),"")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C7E5AA6-CF79-4070-976F-DFA0A36BBC25}" name="Table22022" displayName="Table22022" ref="B11:F51" totalsRowShown="0" headerRowDxfId="19" dataDxfId="17" headerRowBorderDxfId="18">
  <autoFilter ref="B11:F51" xr:uid="{CC7E5AA6-CF79-4070-976F-DFA0A36BBC25}"/>
  <tableColumns count="5">
    <tableColumn id="5" xr3:uid="{84AF2FE3-9FA4-4359-BCF4-1D741B41E320}" name="Medicamento (Principio Activo)" dataDxfId="16">
      <calculatedColumnFormula>+Consumo_2025!B15</calculatedColumnFormula>
    </tableColumn>
    <tableColumn id="3" xr3:uid="{03B4B5B2-EDCA-4D4E-8BFB-7276E3B827BA}" name="Marca Comercial" dataDxfId="15">
      <calculatedColumnFormula>+Consumo_2025!C15</calculatedColumnFormula>
    </tableColumn>
    <tableColumn id="6" xr3:uid="{787C2B59-B98F-4D7E-BF5C-431AE3AA7B1B}" name="Presentación" dataDxfId="14">
      <calculatedColumnFormula>+Consumo_2025!D15</calculatedColumnFormula>
    </tableColumn>
    <tableColumn id="13" xr3:uid="{A28C5D04-AC0B-4CEA-B8B0-B6FE0B8AF05A}" name="Cantidad de la presentación a importar/distribuir" dataDxfId="13" dataCellStyle="Millares"/>
    <tableColumn id="4" xr3:uid="{345C6352-2FB5-4E61-B74D-3D462633ED2E}" name="Cantidad en base anhidra" dataDxfId="12" dataCellStyle="Millares">
      <calculatedColumnFormula>IFERROR(Table22022[[#This Row],[Cantidad de la presentación a importar/distribuir]]*VLOOKUP(Table22022[[#This Row],[Marca Comercial]],Datos!$J:$Q,8,0),"")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1F65A-FD55-4578-B996-1402CABE7A1A}" name="Presentacion" displayName="Presentacion" ref="A1:A11" totalsRowShown="0" headerRowDxfId="93" dataDxfId="91" headerRowBorderDxfId="92" tableBorderDxfId="90" totalsRowBorderDxfId="89">
  <autoFilter ref="A1:A11" xr:uid="{31D1F65A-FD55-4578-B996-1402CABE7A1A}"/>
  <tableColumns count="1">
    <tableColumn id="1" xr3:uid="{8A9D8E4F-CC39-472E-8E3D-94CB96BEBDC6}" name="Presentación" dataDxfId="8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47F480-C37E-4748-8FAD-234412BD145A}" name="Tipo_actividad" displayName="Tipo_actividad" ref="E1:E4" totalsRowShown="0" headerRowDxfId="87" dataDxfId="85" headerRowBorderDxfId="86" tableBorderDxfId="84" totalsRowBorderDxfId="83">
  <autoFilter ref="E1:E4" xr:uid="{7047F480-C37E-4748-8FAD-234412BD145A}"/>
  <tableColumns count="1">
    <tableColumn id="1" xr3:uid="{580AAB15-D327-4196-B0F3-B06AF01432DF}" name="ACTIVIDA A REALIZAR" dataDxfId="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229E872-0E71-4BB3-90BE-71AA30E56E61}" name="Tabla10" displayName="Tabla10" ref="H1:Q109" totalsRowShown="0" headerRowDxfId="81" dataDxfId="80">
  <autoFilter ref="H1:Q109" xr:uid="{2229E872-0E71-4BB3-90BE-71AA30E56E61}"/>
  <sortState xmlns:xlrd2="http://schemas.microsoft.com/office/spreadsheetml/2017/richdata2" ref="H3:Q21">
    <sortCondition ref="N1:N109"/>
  </sortState>
  <tableColumns count="10">
    <tableColumn id="1" xr3:uid="{681DDBA2-96A9-44FE-8AED-077057ADF70C}" name="PRINCIPIO ACTIVO" dataDxfId="79"/>
    <tableColumn id="2" xr3:uid="{AA2E1D7A-C5A6-4BDA-89D4-D86433026F82}" name="PRINCIPIO ACTIVO2" dataDxfId="78"/>
    <tableColumn id="3" xr3:uid="{BB9ED74E-1905-4787-AF36-EFF5181FE15A}" name="NOMBRE COMERCIAL" dataDxfId="77"/>
    <tableColumn id="4" xr3:uid="{E933039E-A947-4264-BF2E-B3C49BE88406}" name="PRESENTACIÓN" dataDxfId="76"/>
    <tableColumn id="6" xr3:uid="{377F0BE4-85D7-4111-AD98-3ABBCB4CE9C4}" name="Status Registro" dataDxfId="75"/>
    <tableColumn id="5" xr3:uid="{A00F9952-896E-4DBC-94E3-FE93A4B2AE20}" name="Vencimiento registro" dataDxfId="74"/>
    <tableColumn id="7" xr3:uid="{0E012044-BE95-461E-8093-0F264F8A42D7}" name="Concentracion" dataDxfId="73"/>
    <tableColumn id="8" xr3:uid="{B0424DA2-26E7-4110-ACF8-59D351CE13B7}" name="Conversion a gramos" dataDxfId="72"/>
    <tableColumn id="9" xr3:uid="{AE4ABBEC-6E54-46FF-891C-AF16070BF1F7}" name="FC Base anhidra" dataDxfId="71"/>
    <tableColumn id="10" xr3:uid="{B15B4AA9-0DC6-45A3-8780-E631EE5C51A3}" name="Base anhidra" dataDxfId="70">
      <calculatedColumnFormula>+Tabla10[[#This Row],[Conversion a gramos]]*Tabla10[[#This Row],[FC Base anhidra]]</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3A30172-64B5-41A3-A7B2-1A5958FCCDD2}" name="OXICODONA" displayName="OXICODONA" ref="T1:T13" totalsRowShown="0" headerRowDxfId="69" dataDxfId="68">
  <autoFilter ref="T1:T13" xr:uid="{13A30172-64B5-41A3-A7B2-1A5958FCCDD2}"/>
  <sortState xmlns:xlrd2="http://schemas.microsoft.com/office/spreadsheetml/2017/richdata2" ref="T2:T13">
    <sortCondition ref="T1:T13"/>
  </sortState>
  <tableColumns count="1">
    <tableColumn id="1" xr3:uid="{14B9D24C-778A-4CC5-B4EF-4E7241E4E1D2}" name="OXICODONA" dataDxfId="6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F9081D-8FB3-4732-A5A8-1F0536F04840}" name="FENTANILO" displayName="FENTANILO" ref="U1:U20" totalsRowShown="0" headerRowDxfId="66" dataDxfId="65">
  <autoFilter ref="U1:U20" xr:uid="{EEF9081D-8FB3-4732-A5A8-1F0536F04840}"/>
  <sortState xmlns:xlrd2="http://schemas.microsoft.com/office/spreadsheetml/2017/richdata2" ref="U2:U20">
    <sortCondition ref="U1:U20"/>
  </sortState>
  <tableColumns count="1">
    <tableColumn id="1" xr3:uid="{8A38A03E-A01D-4FA7-A83C-1E29C7D0E414}" name="FENTANILO" dataDxfId="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0C81A78-09C5-4D0C-8C39-8596B43C11CF}" name="METADONA" displayName="METADONA" ref="V1:V12" totalsRowShown="0" headerRowDxfId="63" dataDxfId="62">
  <autoFilter ref="V1:V12" xr:uid="{30C81A78-09C5-4D0C-8C39-8596B43C11CF}"/>
  <sortState xmlns:xlrd2="http://schemas.microsoft.com/office/spreadsheetml/2017/richdata2" ref="V2:V12">
    <sortCondition ref="V1:V12"/>
  </sortState>
  <tableColumns count="1">
    <tableColumn id="1" xr3:uid="{58CC7D7D-3B78-4EC0-A8FF-EE3A6AD65716}" name="METADONA" dataDxfId="6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3AA6054-1C62-4CA9-80C9-23157A78CBB8}" name="MORFINA" displayName="MORFINA" ref="W1:W22" totalsRowShown="0" headerRowDxfId="60" dataDxfId="59">
  <autoFilter ref="W1:W22" xr:uid="{D3AA6054-1C62-4CA9-80C9-23157A78CBB8}"/>
  <sortState xmlns:xlrd2="http://schemas.microsoft.com/office/spreadsheetml/2017/richdata2" ref="W2:W22">
    <sortCondition ref="W1:W22"/>
  </sortState>
  <tableColumns count="1">
    <tableColumn id="1" xr3:uid="{B94C430F-889C-4D56-AF98-4271C6F4E034}" name="MORFINA" dataDxfId="5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79BA6F-787B-44AF-A618-E2E94E485876}" name="REMIFENTANIL" displayName="REMIFENTANIL" ref="X1:X5" totalsRowShown="0" headerRowDxfId="57" dataDxfId="56">
  <autoFilter ref="X1:X5" xr:uid="{D379BA6F-787B-44AF-A618-E2E94E485876}"/>
  <sortState xmlns:xlrd2="http://schemas.microsoft.com/office/spreadsheetml/2017/richdata2" ref="X2:X5">
    <sortCondition ref="X1:X5"/>
  </sortState>
  <tableColumns count="1">
    <tableColumn id="1" xr3:uid="{55BACB03-5BB1-4A9C-B679-76D865515BE2}" name="REMIFENTANIL" dataDxfId="55"/>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6AC7-E34F-4782-A61E-880ED9F5EF32}">
  <dimension ref="A1:AH165"/>
  <sheetViews>
    <sheetView zoomScaleNormal="130" workbookViewId="0">
      <selection activeCell="B27" sqref="B27"/>
    </sheetView>
  </sheetViews>
  <sheetFormatPr baseColWidth="10" defaultColWidth="8.77734375" defaultRowHeight="14.4" x14ac:dyDescent="0.3"/>
  <cols>
    <col min="1" max="1" width="28.109375" bestFit="1" customWidth="1"/>
    <col min="2" max="3" width="19" customWidth="1"/>
    <col min="5" max="5" width="20.6640625" customWidth="1"/>
    <col min="8" max="8" width="26.109375" bestFit="1" customWidth="1"/>
    <col min="9" max="9" width="16.5546875" bestFit="1" customWidth="1"/>
    <col min="10" max="10" width="61.44140625" bestFit="1" customWidth="1"/>
    <col min="11" max="11" width="22.88671875" bestFit="1" customWidth="1"/>
    <col min="12" max="12" width="22.88671875" customWidth="1"/>
    <col min="13" max="13" width="19.33203125" bestFit="1" customWidth="1"/>
    <col min="14" max="14" width="12.88671875" bestFit="1" customWidth="1"/>
    <col min="15" max="18" width="19.33203125" customWidth="1"/>
    <col min="19" max="19" width="57.5546875" bestFit="1" customWidth="1"/>
    <col min="20" max="20" width="60.109375" bestFit="1" customWidth="1"/>
    <col min="21" max="21" width="51.88671875" bestFit="1" customWidth="1"/>
    <col min="22" max="22" width="68" bestFit="1" customWidth="1"/>
    <col min="23" max="23" width="25.33203125" bestFit="1" customWidth="1"/>
    <col min="24" max="24" width="72.33203125" bestFit="1" customWidth="1"/>
    <col min="25" max="25" width="17.6640625" bestFit="1" customWidth="1"/>
    <col min="26" max="26" width="41.6640625" bestFit="1" customWidth="1"/>
    <col min="28" max="28" width="26.109375" bestFit="1" customWidth="1"/>
    <col min="29" max="29" width="16.5546875" bestFit="1" customWidth="1"/>
    <col min="30" max="30" width="61.44140625" bestFit="1" customWidth="1"/>
    <col min="31" max="31" width="22.88671875" bestFit="1" customWidth="1"/>
    <col min="32" max="32" width="11.6640625" bestFit="1" customWidth="1"/>
  </cols>
  <sheetData>
    <row r="1" spans="1:33" x14ac:dyDescent="0.3">
      <c r="A1" s="62" t="s">
        <v>2</v>
      </c>
      <c r="C1" t="s">
        <v>20</v>
      </c>
      <c r="E1" s="63" t="s">
        <v>19</v>
      </c>
      <c r="H1" s="64" t="s">
        <v>30</v>
      </c>
      <c r="I1" s="64" t="s">
        <v>84</v>
      </c>
      <c r="J1" s="64" t="s">
        <v>31</v>
      </c>
      <c r="K1" s="64" t="s">
        <v>32</v>
      </c>
      <c r="L1" s="64" t="s">
        <v>175</v>
      </c>
      <c r="M1" s="64" t="s">
        <v>107</v>
      </c>
      <c r="N1" s="64" t="s">
        <v>173</v>
      </c>
      <c r="O1" s="64" t="s">
        <v>233</v>
      </c>
      <c r="P1" s="64" t="s">
        <v>234</v>
      </c>
      <c r="Q1" s="64" t="s">
        <v>250</v>
      </c>
      <c r="S1" t="s">
        <v>5</v>
      </c>
      <c r="T1" t="s">
        <v>17</v>
      </c>
      <c r="U1" t="s">
        <v>3</v>
      </c>
      <c r="V1" t="s">
        <v>8</v>
      </c>
      <c r="W1" t="s">
        <v>12</v>
      </c>
      <c r="X1" t="s">
        <v>77</v>
      </c>
      <c r="Y1" t="s">
        <v>79</v>
      </c>
      <c r="Z1" t="s">
        <v>10</v>
      </c>
      <c r="AB1" s="64"/>
      <c r="AC1" s="64"/>
      <c r="AD1" s="64"/>
      <c r="AE1" s="64"/>
      <c r="AF1" s="64"/>
      <c r="AG1" s="64"/>
    </row>
    <row r="2" spans="1:33" x14ac:dyDescent="0.3">
      <c r="A2" s="65" t="s">
        <v>6</v>
      </c>
      <c r="C2" t="s">
        <v>5</v>
      </c>
      <c r="E2" s="66" t="s">
        <v>21</v>
      </c>
      <c r="H2" s="64" t="s">
        <v>5</v>
      </c>
      <c r="I2" s="64" t="s">
        <v>5</v>
      </c>
      <c r="J2" s="64" t="s">
        <v>85</v>
      </c>
      <c r="K2" s="64" t="s">
        <v>6</v>
      </c>
      <c r="L2" s="64" t="s">
        <v>180</v>
      </c>
      <c r="M2" s="64" t="s">
        <v>106</v>
      </c>
      <c r="N2" s="64">
        <v>1</v>
      </c>
      <c r="O2" s="67">
        <v>1</v>
      </c>
      <c r="P2" s="68">
        <v>0.74</v>
      </c>
      <c r="Q2" s="64">
        <f>+Tabla10[[#This Row],[Conversion a gramos]]*Tabla10[[#This Row],[FC Base anhidra]]</f>
        <v>0.74</v>
      </c>
      <c r="S2" s="64" t="s">
        <v>85</v>
      </c>
      <c r="T2" s="64" t="s">
        <v>36</v>
      </c>
      <c r="U2" s="64" t="s">
        <v>43</v>
      </c>
      <c r="V2" s="64" t="s">
        <v>60</v>
      </c>
      <c r="W2" s="64" t="s">
        <v>69</v>
      </c>
      <c r="X2" s="64" t="s">
        <v>78</v>
      </c>
      <c r="Y2" s="64" t="s">
        <v>82</v>
      </c>
      <c r="Z2" s="60" t="s">
        <v>251</v>
      </c>
      <c r="AB2" s="64"/>
      <c r="AC2" s="64"/>
      <c r="AD2" s="64"/>
      <c r="AE2" s="64"/>
      <c r="AG2" s="64"/>
    </row>
    <row r="3" spans="1:33" x14ac:dyDescent="0.3">
      <c r="A3" s="69" t="s">
        <v>14</v>
      </c>
      <c r="C3" t="s">
        <v>3</v>
      </c>
      <c r="E3" s="70" t="s">
        <v>22</v>
      </c>
      <c r="H3" s="64" t="s">
        <v>3</v>
      </c>
      <c r="I3" s="64" t="s">
        <v>3</v>
      </c>
      <c r="J3" s="64" t="s">
        <v>50</v>
      </c>
      <c r="K3" s="64" t="s">
        <v>110</v>
      </c>
      <c r="L3" s="64" t="s">
        <v>180</v>
      </c>
      <c r="M3" s="64" t="s">
        <v>114</v>
      </c>
      <c r="N3" s="64" t="s">
        <v>311</v>
      </c>
      <c r="O3" s="67">
        <v>5.0000000000000001E-4</v>
      </c>
      <c r="P3" s="68">
        <v>0.64</v>
      </c>
      <c r="Q3" s="64">
        <f>+Tabla10[[#This Row],[Conversion a gramos]]*Tabla10[[#This Row],[FC Base anhidra]]</f>
        <v>3.2000000000000003E-4</v>
      </c>
      <c r="T3" s="64" t="s">
        <v>35</v>
      </c>
      <c r="U3" s="64" t="s">
        <v>41</v>
      </c>
      <c r="V3" s="64" t="s">
        <v>122</v>
      </c>
      <c r="W3" s="64" t="s">
        <v>75</v>
      </c>
      <c r="X3" s="64" t="s">
        <v>141</v>
      </c>
      <c r="Y3" s="64" t="s">
        <v>81</v>
      </c>
      <c r="Z3" s="60" t="s">
        <v>265</v>
      </c>
      <c r="AB3" s="64"/>
      <c r="AC3" s="64"/>
      <c r="AD3" s="64"/>
      <c r="AE3" s="64"/>
      <c r="AG3" s="64"/>
    </row>
    <row r="4" spans="1:33" x14ac:dyDescent="0.3">
      <c r="A4" s="65" t="s">
        <v>9</v>
      </c>
      <c r="C4" t="s">
        <v>8</v>
      </c>
      <c r="E4" s="71" t="s">
        <v>24</v>
      </c>
      <c r="H4" s="64" t="s">
        <v>3</v>
      </c>
      <c r="I4" s="64" t="s">
        <v>3</v>
      </c>
      <c r="J4" s="64" t="s">
        <v>47</v>
      </c>
      <c r="K4" s="64" t="s">
        <v>110</v>
      </c>
      <c r="L4" s="64" t="s">
        <v>180</v>
      </c>
      <c r="M4" s="64" t="s">
        <v>116</v>
      </c>
      <c r="N4" s="64" t="s">
        <v>311</v>
      </c>
      <c r="O4" s="67">
        <v>5.0000000000000001E-4</v>
      </c>
      <c r="P4" s="68">
        <v>0.64</v>
      </c>
      <c r="Q4" s="64">
        <f>+Tabla10[[#This Row],[Conversion a gramos]]*Tabla10[[#This Row],[FC Base anhidra]]</f>
        <v>3.2000000000000003E-4</v>
      </c>
      <c r="T4" s="64" t="s">
        <v>34</v>
      </c>
      <c r="U4" s="64" t="s">
        <v>42</v>
      </c>
      <c r="V4" s="64" t="s">
        <v>57</v>
      </c>
      <c r="W4" s="64" t="s">
        <v>70</v>
      </c>
      <c r="X4" s="64" t="s">
        <v>142</v>
      </c>
      <c r="Y4" s="64" t="s">
        <v>230</v>
      </c>
      <c r="Z4" s="61" t="s">
        <v>272</v>
      </c>
      <c r="AB4" s="64"/>
      <c r="AC4" s="64"/>
      <c r="AD4" s="64"/>
      <c r="AE4" s="64"/>
      <c r="AG4" s="64"/>
    </row>
    <row r="5" spans="1:33" x14ac:dyDescent="0.3">
      <c r="A5" s="65" t="s">
        <v>7</v>
      </c>
      <c r="C5" t="s">
        <v>10</v>
      </c>
      <c r="H5" s="64" t="s">
        <v>3</v>
      </c>
      <c r="I5" s="64" t="s">
        <v>3</v>
      </c>
      <c r="J5" s="64" t="s">
        <v>108</v>
      </c>
      <c r="K5" s="64" t="s">
        <v>110</v>
      </c>
      <c r="L5" s="64" t="s">
        <v>180</v>
      </c>
      <c r="M5" s="64" t="s">
        <v>112</v>
      </c>
      <c r="N5" s="64" t="s">
        <v>311</v>
      </c>
      <c r="O5" s="67">
        <v>5.0000000000000001E-4</v>
      </c>
      <c r="P5" s="68">
        <v>0.64</v>
      </c>
      <c r="Q5" s="64">
        <f>+Tabla10[[#This Row],[Conversion a gramos]]*Tabla10[[#This Row],[FC Base anhidra]]</f>
        <v>3.2000000000000003E-4</v>
      </c>
      <c r="T5" s="64" t="s">
        <v>37</v>
      </c>
      <c r="U5" s="64" t="s">
        <v>202</v>
      </c>
      <c r="V5" s="64" t="s">
        <v>176</v>
      </c>
      <c r="W5" s="64" t="s">
        <v>76</v>
      </c>
      <c r="X5" s="64" t="s">
        <v>224</v>
      </c>
      <c r="Y5" s="64" t="s">
        <v>83</v>
      </c>
      <c r="Z5" s="61" t="s">
        <v>258</v>
      </c>
      <c r="AB5" s="64"/>
      <c r="AC5" s="64"/>
      <c r="AD5" s="64"/>
      <c r="AE5" s="64"/>
      <c r="AG5" s="64"/>
    </row>
    <row r="6" spans="1:33" x14ac:dyDescent="0.3">
      <c r="A6" s="65" t="s">
        <v>13</v>
      </c>
      <c r="C6" t="s">
        <v>12</v>
      </c>
      <c r="H6" s="64" t="s">
        <v>40</v>
      </c>
      <c r="I6" s="64" t="s">
        <v>3</v>
      </c>
      <c r="J6" s="64" t="s">
        <v>55</v>
      </c>
      <c r="K6" s="64" t="s">
        <v>110</v>
      </c>
      <c r="L6" s="64" t="s">
        <v>180</v>
      </c>
      <c r="M6" s="64" t="s">
        <v>118</v>
      </c>
      <c r="N6" s="64" t="s">
        <v>311</v>
      </c>
      <c r="O6" s="67">
        <v>5.0000000000000001E-4</v>
      </c>
      <c r="P6" s="68">
        <v>0.64</v>
      </c>
      <c r="Q6" s="64">
        <f>+Tabla10[[#This Row],[Conversion a gramos]]*Tabla10[[#This Row],[FC Base anhidra]]</f>
        <v>3.2000000000000003E-4</v>
      </c>
      <c r="T6" s="64" t="s">
        <v>39</v>
      </c>
      <c r="U6" s="64" t="s">
        <v>109</v>
      </c>
      <c r="V6" s="64" t="s">
        <v>62</v>
      </c>
      <c r="W6" s="64" t="s">
        <v>63</v>
      </c>
      <c r="Y6" s="64" t="s">
        <v>228</v>
      </c>
      <c r="Z6" s="60" t="s">
        <v>263</v>
      </c>
      <c r="AB6" s="64"/>
      <c r="AC6" s="64"/>
      <c r="AD6" s="64"/>
      <c r="AE6" s="64"/>
      <c r="AG6" s="64"/>
    </row>
    <row r="7" spans="1:33" x14ac:dyDescent="0.3">
      <c r="A7" s="65" t="s">
        <v>4</v>
      </c>
      <c r="C7" t="s">
        <v>17</v>
      </c>
      <c r="H7" s="64" t="s">
        <v>40</v>
      </c>
      <c r="I7" s="64" t="s">
        <v>3</v>
      </c>
      <c r="J7" s="64" t="s">
        <v>203</v>
      </c>
      <c r="K7" s="64" t="s">
        <v>110</v>
      </c>
      <c r="L7" s="64" t="s">
        <v>179</v>
      </c>
      <c r="M7" s="64" t="s">
        <v>208</v>
      </c>
      <c r="N7" s="64" t="s">
        <v>311</v>
      </c>
      <c r="O7" s="67">
        <v>5.0000000000000001E-4</v>
      </c>
      <c r="P7" s="68">
        <v>0.64</v>
      </c>
      <c r="Q7" s="64">
        <f>+Tabla10[[#This Row],[Conversion a gramos]]*Tabla10[[#This Row],[FC Base anhidra]]</f>
        <v>3.2000000000000003E-4</v>
      </c>
      <c r="T7" s="64" t="s">
        <v>38</v>
      </c>
      <c r="U7" s="64" t="s">
        <v>45</v>
      </c>
      <c r="V7" s="64" t="s">
        <v>178</v>
      </c>
      <c r="W7" s="64" t="s">
        <v>215</v>
      </c>
      <c r="Y7" s="64" t="s">
        <v>226</v>
      </c>
      <c r="Z7" s="60" t="s">
        <v>261</v>
      </c>
      <c r="AB7" s="64"/>
      <c r="AC7" s="64"/>
      <c r="AD7" s="64"/>
      <c r="AE7" s="64"/>
      <c r="AG7" s="64"/>
    </row>
    <row r="8" spans="1:33" x14ac:dyDescent="0.3">
      <c r="A8" s="69" t="s">
        <v>11</v>
      </c>
      <c r="C8" t="s">
        <v>77</v>
      </c>
      <c r="E8" s="72" t="s">
        <v>315</v>
      </c>
      <c r="H8" s="64" t="s">
        <v>40</v>
      </c>
      <c r="I8" s="64" t="s">
        <v>3</v>
      </c>
      <c r="J8" s="64" t="s">
        <v>44</v>
      </c>
      <c r="K8" s="64" t="s">
        <v>110</v>
      </c>
      <c r="L8" s="64" t="s">
        <v>180</v>
      </c>
      <c r="M8" s="64" t="s">
        <v>119</v>
      </c>
      <c r="N8" s="64" t="s">
        <v>311</v>
      </c>
      <c r="O8" s="67">
        <v>5.0000000000000001E-4</v>
      </c>
      <c r="P8" s="68">
        <v>0.64</v>
      </c>
      <c r="Q8" s="64">
        <f>+Tabla10[[#This Row],[Conversion a gramos]]*Tabla10[[#This Row],[FC Base anhidra]]</f>
        <v>3.2000000000000003E-4</v>
      </c>
      <c r="T8" s="64" t="s">
        <v>186</v>
      </c>
      <c r="U8" s="64" t="s">
        <v>48</v>
      </c>
      <c r="V8" s="64" t="s">
        <v>59</v>
      </c>
      <c r="W8" s="64" t="s">
        <v>212</v>
      </c>
      <c r="Y8" s="64" t="s">
        <v>229</v>
      </c>
      <c r="Z8" s="61" t="s">
        <v>169</v>
      </c>
      <c r="AB8" s="64"/>
      <c r="AC8" s="64"/>
      <c r="AD8" s="64"/>
      <c r="AE8" s="64"/>
      <c r="AG8" s="64"/>
    </row>
    <row r="9" spans="1:33" x14ac:dyDescent="0.3">
      <c r="A9" s="65" t="s">
        <v>16</v>
      </c>
      <c r="C9" t="s">
        <v>79</v>
      </c>
      <c r="E9" s="72" t="s">
        <v>316</v>
      </c>
      <c r="H9" s="64" t="s">
        <v>3</v>
      </c>
      <c r="I9" s="64" t="s">
        <v>3</v>
      </c>
      <c r="J9" s="64" t="s">
        <v>46</v>
      </c>
      <c r="K9" s="64" t="s">
        <v>110</v>
      </c>
      <c r="L9" s="64" t="s">
        <v>179</v>
      </c>
      <c r="M9" s="64" t="s">
        <v>206</v>
      </c>
      <c r="N9" s="64" t="s">
        <v>311</v>
      </c>
      <c r="O9" s="67">
        <v>5.0000000000000001E-4</v>
      </c>
      <c r="P9" s="68">
        <v>0.64</v>
      </c>
      <c r="Q9" s="64">
        <f>+Tabla10[[#This Row],[Conversion a gramos]]*Tabla10[[#This Row],[FC Base anhidra]]</f>
        <v>3.2000000000000003E-4</v>
      </c>
      <c r="T9" s="64" t="s">
        <v>187</v>
      </c>
      <c r="U9" s="64" t="s">
        <v>50</v>
      </c>
      <c r="V9" s="64" t="s">
        <v>61</v>
      </c>
      <c r="W9" s="64" t="s">
        <v>67</v>
      </c>
      <c r="Y9" s="64" t="s">
        <v>227</v>
      </c>
      <c r="Z9" s="60" t="s">
        <v>170</v>
      </c>
      <c r="AB9" s="64"/>
      <c r="AC9" s="64"/>
      <c r="AD9" s="64"/>
      <c r="AE9" s="64"/>
      <c r="AG9" s="64"/>
    </row>
    <row r="10" spans="1:33" x14ac:dyDescent="0.3">
      <c r="A10" s="69" t="s">
        <v>15</v>
      </c>
      <c r="H10" s="64" t="s">
        <v>3</v>
      </c>
      <c r="I10" s="64" t="s">
        <v>3</v>
      </c>
      <c r="J10" s="64" t="s">
        <v>51</v>
      </c>
      <c r="K10" s="64" t="s">
        <v>110</v>
      </c>
      <c r="L10" s="64" t="s">
        <v>180</v>
      </c>
      <c r="M10" s="64" t="s">
        <v>115</v>
      </c>
      <c r="N10" s="64" t="s">
        <v>311</v>
      </c>
      <c r="O10" s="67">
        <v>5.0000000000000001E-4</v>
      </c>
      <c r="P10" s="68">
        <v>0.64</v>
      </c>
      <c r="Q10" s="64">
        <f>+Tabla10[[#This Row],[Conversion a gramos]]*Tabla10[[#This Row],[FC Base anhidra]]</f>
        <v>3.2000000000000003E-4</v>
      </c>
      <c r="T10" s="64" t="s">
        <v>189</v>
      </c>
      <c r="U10" s="64" t="s">
        <v>53</v>
      </c>
      <c r="V10" s="64" t="s">
        <v>58</v>
      </c>
      <c r="W10" s="64" t="s">
        <v>128</v>
      </c>
      <c r="Y10" s="64" t="s">
        <v>80</v>
      </c>
      <c r="Z10" s="60" t="s">
        <v>171</v>
      </c>
      <c r="AB10" s="64"/>
      <c r="AC10" s="64"/>
      <c r="AD10" s="64"/>
      <c r="AE10" s="64"/>
      <c r="AG10" s="64"/>
    </row>
    <row r="11" spans="1:33" x14ac:dyDescent="0.3">
      <c r="A11" s="73" t="s">
        <v>18</v>
      </c>
      <c r="H11" s="64" t="s">
        <v>3</v>
      </c>
      <c r="I11" s="64" t="s">
        <v>3</v>
      </c>
      <c r="J11" s="64" t="s">
        <v>54</v>
      </c>
      <c r="K11" s="64" t="s">
        <v>110</v>
      </c>
      <c r="L11" s="64" t="s">
        <v>180</v>
      </c>
      <c r="M11" s="64" t="s">
        <v>117</v>
      </c>
      <c r="N11" s="64" t="s">
        <v>311</v>
      </c>
      <c r="O11" s="67">
        <v>5.0000000000000001E-4</v>
      </c>
      <c r="P11" s="68">
        <v>0.64</v>
      </c>
      <c r="Q11" s="64">
        <f>+Tabla10[[#This Row],[Conversion a gramos]]*Tabla10[[#This Row],[FC Base anhidra]]</f>
        <v>3.2000000000000003E-4</v>
      </c>
      <c r="T11" s="64" t="s">
        <v>190</v>
      </c>
      <c r="U11" s="64" t="s">
        <v>52</v>
      </c>
      <c r="V11" s="64" t="s">
        <v>177</v>
      </c>
      <c r="W11" s="64" t="s">
        <v>214</v>
      </c>
      <c r="Z11" s="61" t="s">
        <v>172</v>
      </c>
      <c r="AB11" s="64"/>
      <c r="AC11" s="64"/>
      <c r="AD11" s="64"/>
      <c r="AE11" s="64"/>
      <c r="AG11" s="64"/>
    </row>
    <row r="12" spans="1:33" x14ac:dyDescent="0.3">
      <c r="H12" s="64" t="s">
        <v>40</v>
      </c>
      <c r="I12" s="64" t="s">
        <v>3</v>
      </c>
      <c r="J12" s="64" t="s">
        <v>109</v>
      </c>
      <c r="K12" s="64" t="s">
        <v>110</v>
      </c>
      <c r="L12" s="64" t="s">
        <v>180</v>
      </c>
      <c r="M12" s="64" t="s">
        <v>120</v>
      </c>
      <c r="N12" s="64" t="s">
        <v>232</v>
      </c>
      <c r="O12" s="67">
        <v>1E-4</v>
      </c>
      <c r="P12" s="68">
        <v>0.64</v>
      </c>
      <c r="Q12" s="64">
        <f>+Tabla10[[#This Row],[Conversion a gramos]]*Tabla10[[#This Row],[FC Base anhidra]]</f>
        <v>6.4000000000000011E-5</v>
      </c>
      <c r="T12" s="64" t="s">
        <v>188</v>
      </c>
      <c r="U12" s="64" t="s">
        <v>47</v>
      </c>
      <c r="V12" s="64" t="s">
        <v>75</v>
      </c>
      <c r="W12" s="64" t="s">
        <v>68</v>
      </c>
      <c r="Z12" s="60" t="s">
        <v>253</v>
      </c>
      <c r="AB12" s="64"/>
      <c r="AC12" s="64"/>
      <c r="AD12" s="64"/>
      <c r="AE12" s="64"/>
      <c r="AG12" s="64"/>
    </row>
    <row r="13" spans="1:33" x14ac:dyDescent="0.3">
      <c r="H13" s="64" t="s">
        <v>40</v>
      </c>
      <c r="I13" s="64" t="s">
        <v>3</v>
      </c>
      <c r="J13" s="64" t="s">
        <v>49</v>
      </c>
      <c r="K13" s="64" t="s">
        <v>110</v>
      </c>
      <c r="L13" s="64" t="s">
        <v>179</v>
      </c>
      <c r="M13" s="64" t="s">
        <v>211</v>
      </c>
      <c r="N13" s="64" t="s">
        <v>232</v>
      </c>
      <c r="O13" s="67">
        <v>1E-4</v>
      </c>
      <c r="P13" s="68">
        <v>0.64</v>
      </c>
      <c r="Q13" s="64">
        <f>+Tabla10[[#This Row],[Conversion a gramos]]*Tabla10[[#This Row],[FC Base anhidra]]</f>
        <v>6.4000000000000011E-5</v>
      </c>
      <c r="T13" s="64" t="s">
        <v>185</v>
      </c>
      <c r="U13" s="64" t="s">
        <v>108</v>
      </c>
      <c r="W13" s="64" t="s">
        <v>127</v>
      </c>
      <c r="Z13" s="61" t="s">
        <v>253</v>
      </c>
      <c r="AB13" s="64"/>
      <c r="AC13" s="64"/>
      <c r="AD13" s="64"/>
      <c r="AE13" s="64"/>
      <c r="AG13" s="64"/>
    </row>
    <row r="14" spans="1:33" x14ac:dyDescent="0.3">
      <c r="H14" s="64" t="s">
        <v>40</v>
      </c>
      <c r="I14" s="64" t="s">
        <v>3</v>
      </c>
      <c r="J14" s="64" t="s">
        <v>45</v>
      </c>
      <c r="K14" s="64" t="s">
        <v>110</v>
      </c>
      <c r="L14" s="64" t="s">
        <v>180</v>
      </c>
      <c r="M14" s="64" t="s">
        <v>121</v>
      </c>
      <c r="N14" s="64" t="s">
        <v>239</v>
      </c>
      <c r="O14" s="67">
        <v>5.0000000000000002E-5</v>
      </c>
      <c r="P14" s="68">
        <v>0.64</v>
      </c>
      <c r="Q14" s="64">
        <f>+Tabla10[[#This Row],[Conversion a gramos]]*Tabla10[[#This Row],[FC Base anhidra]]</f>
        <v>3.2000000000000005E-5</v>
      </c>
      <c r="U14" s="64" t="s">
        <v>55</v>
      </c>
      <c r="W14" s="64" t="s">
        <v>126</v>
      </c>
      <c r="Z14" s="61" t="s">
        <v>256</v>
      </c>
      <c r="AB14" s="64"/>
      <c r="AC14" s="64"/>
      <c r="AD14" s="64"/>
      <c r="AE14" s="64"/>
      <c r="AG14" s="64"/>
    </row>
    <row r="15" spans="1:33" x14ac:dyDescent="0.3">
      <c r="H15" s="64" t="s">
        <v>3</v>
      </c>
      <c r="I15" s="64" t="s">
        <v>3</v>
      </c>
      <c r="J15" s="64" t="s">
        <v>202</v>
      </c>
      <c r="K15" s="64" t="s">
        <v>111</v>
      </c>
      <c r="L15" s="64" t="s">
        <v>179</v>
      </c>
      <c r="M15" s="64" t="s">
        <v>205</v>
      </c>
      <c r="N15" s="74" t="s">
        <v>310</v>
      </c>
      <c r="O15" s="67">
        <v>1.26E-2</v>
      </c>
      <c r="P15" s="68">
        <v>0.64</v>
      </c>
      <c r="Q15" s="64">
        <f>+Tabla10[[#This Row],[Conversion a gramos]]*Tabla10[[#This Row],[FC Base anhidra]]</f>
        <v>8.064E-3</v>
      </c>
      <c r="U15" s="64" t="s">
        <v>203</v>
      </c>
      <c r="W15" s="64" t="s">
        <v>216</v>
      </c>
      <c r="Z15" s="60" t="s">
        <v>256</v>
      </c>
      <c r="AB15" s="64"/>
      <c r="AC15" s="64"/>
      <c r="AD15" s="64"/>
      <c r="AE15" s="64"/>
      <c r="AG15" s="64"/>
    </row>
    <row r="16" spans="1:33" x14ac:dyDescent="0.3">
      <c r="H16" s="64" t="s">
        <v>3</v>
      </c>
      <c r="I16" s="64" t="s">
        <v>3</v>
      </c>
      <c r="J16" s="64" t="s">
        <v>43</v>
      </c>
      <c r="K16" s="64" t="s">
        <v>111</v>
      </c>
      <c r="L16" s="64" t="s">
        <v>204</v>
      </c>
      <c r="M16" s="64" t="s">
        <v>210</v>
      </c>
      <c r="N16" s="74" t="s">
        <v>307</v>
      </c>
      <c r="O16" s="67">
        <v>1.6799999999999999E-2</v>
      </c>
      <c r="P16" s="68">
        <v>0.64</v>
      </c>
      <c r="Q16" s="64">
        <f>+Tabla10[[#This Row],[Conversion a gramos]]*Tabla10[[#This Row],[FC Base anhidra]]</f>
        <v>1.0751999999999999E-2</v>
      </c>
      <c r="U16" s="64" t="s">
        <v>49</v>
      </c>
      <c r="W16" s="64" t="s">
        <v>72</v>
      </c>
      <c r="Z16" s="61" t="s">
        <v>252</v>
      </c>
      <c r="AB16" s="64"/>
      <c r="AC16" s="64"/>
      <c r="AD16" s="64"/>
      <c r="AE16" s="64"/>
      <c r="AG16" s="64"/>
    </row>
    <row r="17" spans="8:34" x14ac:dyDescent="0.3">
      <c r="H17" s="64" t="s">
        <v>3</v>
      </c>
      <c r="I17" s="64" t="s">
        <v>3</v>
      </c>
      <c r="J17" s="64" t="s">
        <v>41</v>
      </c>
      <c r="K17" s="64" t="s">
        <v>111</v>
      </c>
      <c r="L17" s="64" t="s">
        <v>204</v>
      </c>
      <c r="M17" s="64" t="s">
        <v>210</v>
      </c>
      <c r="N17" s="74" t="s">
        <v>308</v>
      </c>
      <c r="O17" s="67">
        <v>4.1999999999999997E-3</v>
      </c>
      <c r="P17" s="68">
        <v>0.64</v>
      </c>
      <c r="Q17" s="64">
        <f>+Tabla10[[#This Row],[Conversion a gramos]]*Tabla10[[#This Row],[FC Base anhidra]]</f>
        <v>2.6879999999999999E-3</v>
      </c>
      <c r="U17" s="64" t="s">
        <v>44</v>
      </c>
      <c r="W17" s="64" t="s">
        <v>73</v>
      </c>
      <c r="Z17" s="60" t="s">
        <v>255</v>
      </c>
      <c r="AB17" s="64"/>
      <c r="AC17" s="64"/>
      <c r="AD17" s="64"/>
      <c r="AE17" s="64"/>
      <c r="AG17" s="64"/>
    </row>
    <row r="18" spans="8:34" x14ac:dyDescent="0.3">
      <c r="H18" s="64" t="s">
        <v>3</v>
      </c>
      <c r="I18" s="64" t="s">
        <v>3</v>
      </c>
      <c r="J18" s="64" t="s">
        <v>53</v>
      </c>
      <c r="K18" s="64" t="s">
        <v>111</v>
      </c>
      <c r="L18" s="64" t="s">
        <v>180</v>
      </c>
      <c r="M18" s="64" t="s">
        <v>113</v>
      </c>
      <c r="N18" s="74" t="s">
        <v>308</v>
      </c>
      <c r="O18" s="67">
        <v>4.1999999999999997E-3</v>
      </c>
      <c r="P18" s="68">
        <v>0.64</v>
      </c>
      <c r="Q18" s="64">
        <f>+Tabla10[[#This Row],[Conversion a gramos]]*Tabla10[[#This Row],[FC Base anhidra]]</f>
        <v>2.6879999999999999E-3</v>
      </c>
      <c r="U18" s="64" t="s">
        <v>46</v>
      </c>
      <c r="W18" s="64" t="s">
        <v>65</v>
      </c>
      <c r="Z18" s="61" t="s">
        <v>254</v>
      </c>
      <c r="AB18" s="64"/>
      <c r="AC18" s="64"/>
      <c r="AD18" s="64"/>
      <c r="AE18" s="64"/>
      <c r="AG18" s="64"/>
    </row>
    <row r="19" spans="8:34" x14ac:dyDescent="0.3">
      <c r="H19" s="64" t="s">
        <v>3</v>
      </c>
      <c r="I19" s="64" t="s">
        <v>3</v>
      </c>
      <c r="J19" s="64" t="s">
        <v>48</v>
      </c>
      <c r="K19" s="64" t="s">
        <v>110</v>
      </c>
      <c r="L19" s="64" t="s">
        <v>179</v>
      </c>
      <c r="M19" s="64" t="s">
        <v>207</v>
      </c>
      <c r="N19" s="64" t="s">
        <v>305</v>
      </c>
      <c r="O19" s="67">
        <v>5.0000000000000002E-5</v>
      </c>
      <c r="P19" s="68">
        <v>0.64</v>
      </c>
      <c r="Q19" s="64">
        <f>+Tabla10[[#This Row],[Conversion a gramos]]*Tabla10[[#This Row],[FC Base anhidra]]</f>
        <v>3.2000000000000005E-5</v>
      </c>
      <c r="U19" s="64" t="s">
        <v>51</v>
      </c>
      <c r="W19" s="64" t="s">
        <v>71</v>
      </c>
      <c r="Z19" s="61" t="s">
        <v>274</v>
      </c>
      <c r="AB19" s="64"/>
      <c r="AC19" s="64"/>
      <c r="AD19" s="64"/>
      <c r="AE19" s="64"/>
      <c r="AG19" s="64"/>
    </row>
    <row r="20" spans="8:34" x14ac:dyDescent="0.3">
      <c r="H20" s="64" t="s">
        <v>3</v>
      </c>
      <c r="I20" s="64" t="s">
        <v>3</v>
      </c>
      <c r="J20" s="64" t="s">
        <v>42</v>
      </c>
      <c r="K20" s="64" t="s">
        <v>111</v>
      </c>
      <c r="L20" s="64" t="s">
        <v>204</v>
      </c>
      <c r="M20" s="64" t="s">
        <v>209</v>
      </c>
      <c r="N20" s="74" t="s">
        <v>309</v>
      </c>
      <c r="O20" s="67">
        <v>8.3999999999999995E-3</v>
      </c>
      <c r="P20" s="68">
        <v>0.64</v>
      </c>
      <c r="Q20" s="64">
        <f>+Tabla10[[#This Row],[Conversion a gramos]]*Tabla10[[#This Row],[FC Base anhidra]]</f>
        <v>5.3759999999999997E-3</v>
      </c>
      <c r="U20" s="64" t="s">
        <v>54</v>
      </c>
      <c r="W20" s="64" t="s">
        <v>125</v>
      </c>
      <c r="Z20" s="60" t="s">
        <v>273</v>
      </c>
      <c r="AB20" s="64"/>
      <c r="AC20" s="64"/>
      <c r="AD20" s="64"/>
      <c r="AE20" s="64"/>
      <c r="AG20" s="64"/>
    </row>
    <row r="21" spans="8:34" x14ac:dyDescent="0.3">
      <c r="H21" s="64" t="s">
        <v>3</v>
      </c>
      <c r="I21" s="64" t="s">
        <v>3</v>
      </c>
      <c r="J21" s="64" t="s">
        <v>52</v>
      </c>
      <c r="K21" s="64" t="s">
        <v>111</v>
      </c>
      <c r="L21" s="64" t="s">
        <v>180</v>
      </c>
      <c r="M21" s="64" t="s">
        <v>113</v>
      </c>
      <c r="N21" s="74" t="s">
        <v>309</v>
      </c>
      <c r="O21" s="67">
        <v>8.3999999999999995E-3</v>
      </c>
      <c r="P21" s="68">
        <v>0.64</v>
      </c>
      <c r="Q21" s="64">
        <f>+Tabla10[[#This Row],[Conversion a gramos]]*Tabla10[[#This Row],[FC Base anhidra]]</f>
        <v>5.3759999999999997E-3</v>
      </c>
      <c r="W21" s="64" t="s">
        <v>74</v>
      </c>
      <c r="Z21" s="60" t="s">
        <v>269</v>
      </c>
      <c r="AB21" s="64"/>
      <c r="AC21" s="64"/>
      <c r="AD21" s="64"/>
      <c r="AE21" s="64"/>
      <c r="AG21" s="64"/>
      <c r="AH21" s="64" t="s">
        <v>174</v>
      </c>
    </row>
    <row r="22" spans="8:34" x14ac:dyDescent="0.3">
      <c r="H22" s="64" t="s">
        <v>56</v>
      </c>
      <c r="I22" s="64" t="s">
        <v>8</v>
      </c>
      <c r="J22" s="64" t="s">
        <v>60</v>
      </c>
      <c r="K22" s="64" t="s">
        <v>123</v>
      </c>
      <c r="L22" s="64" t="s">
        <v>180</v>
      </c>
      <c r="M22" s="64" t="s">
        <v>129</v>
      </c>
      <c r="N22" s="64" t="s">
        <v>236</v>
      </c>
      <c r="O22" s="67">
        <v>5.0000000000000004E-6</v>
      </c>
      <c r="P22" s="68">
        <v>0.9</v>
      </c>
      <c r="Q22" s="64">
        <f>+Tabla10[[#This Row],[Conversion a gramos]]*Tabla10[[#This Row],[FC Base anhidra]]</f>
        <v>4.5000000000000001E-6</v>
      </c>
      <c r="W22" s="64" t="s">
        <v>213</v>
      </c>
      <c r="Z22" s="61" t="s">
        <v>270</v>
      </c>
      <c r="AB22" s="64"/>
      <c r="AC22" s="64"/>
      <c r="AD22" s="64"/>
      <c r="AE22" s="64"/>
      <c r="AG22" s="64"/>
    </row>
    <row r="23" spans="8:34" x14ac:dyDescent="0.3">
      <c r="H23" s="64" t="s">
        <v>56</v>
      </c>
      <c r="I23" s="64" t="s">
        <v>8</v>
      </c>
      <c r="J23" s="64" t="s">
        <v>122</v>
      </c>
      <c r="K23" s="64" t="s">
        <v>124</v>
      </c>
      <c r="L23" s="64" t="s">
        <v>180</v>
      </c>
      <c r="M23" s="64" t="s">
        <v>132</v>
      </c>
      <c r="N23" s="64" t="s">
        <v>236</v>
      </c>
      <c r="O23" s="67">
        <v>5.0000000000000004E-6</v>
      </c>
      <c r="P23" s="68">
        <v>0.9</v>
      </c>
      <c r="Q23" s="64">
        <f>+Tabla10[[#This Row],[Conversion a gramos]]*Tabla10[[#This Row],[FC Base anhidra]]</f>
        <v>4.5000000000000001E-6</v>
      </c>
      <c r="Z23" s="61" t="s">
        <v>264</v>
      </c>
      <c r="AB23" s="64"/>
      <c r="AC23" s="64"/>
      <c r="AD23" s="64"/>
      <c r="AE23" s="64"/>
      <c r="AG23" s="64"/>
    </row>
    <row r="24" spans="8:34" x14ac:dyDescent="0.3">
      <c r="H24" s="64" t="s">
        <v>56</v>
      </c>
      <c r="I24" s="64" t="s">
        <v>8</v>
      </c>
      <c r="J24" s="64" t="s">
        <v>59</v>
      </c>
      <c r="K24" s="64" t="s">
        <v>123</v>
      </c>
      <c r="L24" s="64" t="s">
        <v>180</v>
      </c>
      <c r="M24" s="64" t="s">
        <v>131</v>
      </c>
      <c r="N24" s="64" t="s">
        <v>236</v>
      </c>
      <c r="O24" s="67">
        <v>5.0000000000000004E-6</v>
      </c>
      <c r="P24" s="68">
        <v>0.9</v>
      </c>
      <c r="Q24" s="64">
        <f>+Tabla10[[#This Row],[Conversion a gramos]]*Tabla10[[#This Row],[FC Base anhidra]]</f>
        <v>4.5000000000000001E-6</v>
      </c>
      <c r="Z24" s="60" t="s">
        <v>267</v>
      </c>
      <c r="AB24" s="64"/>
      <c r="AC24" s="64"/>
      <c r="AD24" s="64"/>
      <c r="AE24" s="64"/>
      <c r="AG24" s="64"/>
    </row>
    <row r="25" spans="8:34" x14ac:dyDescent="0.3">
      <c r="H25" s="64" t="s">
        <v>56</v>
      </c>
      <c r="I25" s="64" t="s">
        <v>8</v>
      </c>
      <c r="J25" s="64" t="s">
        <v>61</v>
      </c>
      <c r="K25" s="64" t="s">
        <v>123</v>
      </c>
      <c r="L25" s="64" t="s">
        <v>180</v>
      </c>
      <c r="M25" s="64" t="s">
        <v>133</v>
      </c>
      <c r="N25" s="64" t="s">
        <v>236</v>
      </c>
      <c r="O25" s="67">
        <v>5.0000000000000004E-6</v>
      </c>
      <c r="P25" s="68">
        <v>0.9</v>
      </c>
      <c r="Q25" s="64">
        <f>+Tabla10[[#This Row],[Conversion a gramos]]*Tabla10[[#This Row],[FC Base anhidra]]</f>
        <v>4.5000000000000001E-6</v>
      </c>
      <c r="Z25" s="60" t="s">
        <v>257</v>
      </c>
      <c r="AB25" s="64"/>
      <c r="AC25" s="64"/>
      <c r="AD25" s="64"/>
      <c r="AE25" s="64"/>
      <c r="AG25" s="64"/>
    </row>
    <row r="26" spans="8:34" x14ac:dyDescent="0.3">
      <c r="H26" s="64" t="s">
        <v>56</v>
      </c>
      <c r="I26" s="64" t="s">
        <v>8</v>
      </c>
      <c r="J26" s="64" t="s">
        <v>57</v>
      </c>
      <c r="K26" s="64" t="s">
        <v>110</v>
      </c>
      <c r="L26" s="64" t="s">
        <v>180</v>
      </c>
      <c r="M26" s="64" t="s">
        <v>135</v>
      </c>
      <c r="N26" s="64" t="s">
        <v>235</v>
      </c>
      <c r="O26" s="64">
        <v>1.0000000000000001E-5</v>
      </c>
      <c r="P26" s="68">
        <v>0.9</v>
      </c>
      <c r="Q26" s="64">
        <f>+Tabla10[[#This Row],[Conversion a gramos]]*Tabla10[[#This Row],[FC Base anhidra]]</f>
        <v>9.0000000000000002E-6</v>
      </c>
      <c r="Z26" s="61" t="s">
        <v>266</v>
      </c>
      <c r="AB26" s="64"/>
      <c r="AC26" s="64"/>
      <c r="AD26" s="64"/>
      <c r="AE26" s="64"/>
      <c r="AG26" s="64"/>
    </row>
    <row r="27" spans="8:34" x14ac:dyDescent="0.3">
      <c r="H27" s="64" t="s">
        <v>56</v>
      </c>
      <c r="I27" s="64" t="s">
        <v>8</v>
      </c>
      <c r="J27" s="64" t="s">
        <v>176</v>
      </c>
      <c r="K27" s="64" t="s">
        <v>110</v>
      </c>
      <c r="L27" s="64" t="s">
        <v>179</v>
      </c>
      <c r="M27" s="64" t="s">
        <v>181</v>
      </c>
      <c r="N27" s="64" t="s">
        <v>235</v>
      </c>
      <c r="O27" s="64">
        <v>1.0000000000000001E-5</v>
      </c>
      <c r="P27" s="68">
        <v>0.9</v>
      </c>
      <c r="Q27" s="64">
        <f>+Tabla10[[#This Row],[Conversion a gramos]]*Tabla10[[#This Row],[FC Base anhidra]]</f>
        <v>9.0000000000000002E-6</v>
      </c>
      <c r="Z27" s="60" t="s">
        <v>271</v>
      </c>
      <c r="AB27" s="64"/>
      <c r="AC27" s="64"/>
      <c r="AD27" s="64"/>
      <c r="AE27" s="64"/>
      <c r="AG27" s="64"/>
    </row>
    <row r="28" spans="8:34" x14ac:dyDescent="0.3">
      <c r="H28" s="64" t="s">
        <v>56</v>
      </c>
      <c r="I28" s="64" t="s">
        <v>8</v>
      </c>
      <c r="J28" s="64" t="s">
        <v>62</v>
      </c>
      <c r="K28" s="64" t="s">
        <v>110</v>
      </c>
      <c r="L28" s="64" t="s">
        <v>180</v>
      </c>
      <c r="M28" s="64" t="s">
        <v>130</v>
      </c>
      <c r="N28" s="64" t="s">
        <v>235</v>
      </c>
      <c r="O28" s="64">
        <v>1.0000000000000001E-5</v>
      </c>
      <c r="P28" s="68">
        <v>0.9</v>
      </c>
      <c r="Q28" s="64">
        <f>+Tabla10[[#This Row],[Conversion a gramos]]*Tabla10[[#This Row],[FC Base anhidra]]</f>
        <v>9.0000000000000002E-6</v>
      </c>
      <c r="Z28" s="60" t="s">
        <v>259</v>
      </c>
      <c r="AB28" s="64"/>
      <c r="AC28" s="64"/>
      <c r="AD28" s="64"/>
      <c r="AE28" s="64"/>
      <c r="AG28" s="64"/>
    </row>
    <row r="29" spans="8:34" x14ac:dyDescent="0.3">
      <c r="H29" s="64" t="s">
        <v>56</v>
      </c>
      <c r="I29" s="64" t="s">
        <v>8</v>
      </c>
      <c r="J29" s="64" t="s">
        <v>178</v>
      </c>
      <c r="K29" s="64" t="s">
        <v>110</v>
      </c>
      <c r="L29" s="64" t="s">
        <v>179</v>
      </c>
      <c r="M29" s="64" t="s">
        <v>184</v>
      </c>
      <c r="N29" s="64" t="s">
        <v>235</v>
      </c>
      <c r="O29" s="64">
        <v>1.0000000000000001E-5</v>
      </c>
      <c r="P29" s="68">
        <v>0.9</v>
      </c>
      <c r="Q29" s="64">
        <f>+Tabla10[[#This Row],[Conversion a gramos]]*Tabla10[[#This Row],[FC Base anhidra]]</f>
        <v>9.0000000000000002E-6</v>
      </c>
      <c r="Z29" s="61" t="s">
        <v>262</v>
      </c>
      <c r="AB29" s="64"/>
      <c r="AC29" s="64"/>
      <c r="AD29" s="64"/>
      <c r="AE29" s="64"/>
      <c r="AG29" s="64"/>
    </row>
    <row r="30" spans="8:34" x14ac:dyDescent="0.3">
      <c r="H30" s="64" t="s">
        <v>56</v>
      </c>
      <c r="I30" s="64" t="s">
        <v>8</v>
      </c>
      <c r="J30" t="s">
        <v>306</v>
      </c>
      <c r="K30" t="s">
        <v>136</v>
      </c>
      <c r="L30" t="s">
        <v>179</v>
      </c>
      <c r="M30" t="s">
        <v>183</v>
      </c>
      <c r="N30" s="64" t="s">
        <v>235</v>
      </c>
      <c r="O30" s="64">
        <v>1.0000000000000001E-5</v>
      </c>
      <c r="P30" s="68">
        <v>0.9</v>
      </c>
      <c r="Q30" s="64">
        <f>+Tabla10[[#This Row],[Conversion a gramos]]*Tabla10[[#This Row],[FC Base anhidra]]</f>
        <v>9.0000000000000002E-6</v>
      </c>
      <c r="Z30" s="61" t="s">
        <v>268</v>
      </c>
      <c r="AB30" s="64"/>
      <c r="AC30" s="64"/>
      <c r="AD30" s="64"/>
      <c r="AE30" s="64"/>
      <c r="AG30" s="64"/>
    </row>
    <row r="31" spans="8:34" x14ac:dyDescent="0.3">
      <c r="H31" s="64" t="s">
        <v>56</v>
      </c>
      <c r="I31" s="64" t="s">
        <v>8</v>
      </c>
      <c r="J31" s="64" t="s">
        <v>58</v>
      </c>
      <c r="K31" s="64" t="s">
        <v>110</v>
      </c>
      <c r="L31" s="64" t="s">
        <v>180</v>
      </c>
      <c r="M31" s="64" t="s">
        <v>134</v>
      </c>
      <c r="N31" s="64" t="s">
        <v>235</v>
      </c>
      <c r="O31" s="64">
        <v>1.0000000000000001E-5</v>
      </c>
      <c r="P31" s="68">
        <v>0.9</v>
      </c>
      <c r="Q31" s="64">
        <f>+Tabla10[[#This Row],[Conversion a gramos]]*Tabla10[[#This Row],[FC Base anhidra]]</f>
        <v>9.0000000000000002E-6</v>
      </c>
      <c r="Z31" s="75" t="s">
        <v>260</v>
      </c>
      <c r="AB31" s="64"/>
      <c r="AC31" s="64"/>
      <c r="AD31" s="64"/>
      <c r="AE31" s="64"/>
      <c r="AG31" s="64"/>
    </row>
    <row r="32" spans="8:34" x14ac:dyDescent="0.3">
      <c r="H32" s="64" t="s">
        <v>139</v>
      </c>
      <c r="I32" s="64" t="s">
        <v>12</v>
      </c>
      <c r="J32" s="64" t="s">
        <v>69</v>
      </c>
      <c r="K32" s="64" t="s">
        <v>110</v>
      </c>
      <c r="L32" s="64" t="s">
        <v>180</v>
      </c>
      <c r="M32" s="64" t="s">
        <v>147</v>
      </c>
      <c r="N32" s="64" t="s">
        <v>235</v>
      </c>
      <c r="O32" s="67">
        <v>1.0000000000000001E-5</v>
      </c>
      <c r="P32" s="64">
        <v>0.75</v>
      </c>
      <c r="Q32" s="64">
        <f>+Tabla10[[#This Row],[Conversion a gramos]]*Tabla10[[#This Row],[FC Base anhidra]]</f>
        <v>7.500000000000001E-6</v>
      </c>
      <c r="AB32" s="64"/>
      <c r="AC32" s="64"/>
      <c r="AD32" s="64"/>
      <c r="AE32" s="64"/>
      <c r="AG32" s="64"/>
    </row>
    <row r="33" spans="8:33" x14ac:dyDescent="0.3">
      <c r="H33" s="64" t="s">
        <v>275</v>
      </c>
      <c r="I33" s="64" t="s">
        <v>10</v>
      </c>
      <c r="J33" s="64" t="s">
        <v>251</v>
      </c>
      <c r="K33" s="64" t="s">
        <v>124</v>
      </c>
      <c r="L33" s="64" t="s">
        <v>179</v>
      </c>
      <c r="M33" s="64" t="s">
        <v>280</v>
      </c>
      <c r="N33" s="64" t="s">
        <v>235</v>
      </c>
      <c r="O33" s="64">
        <v>1.0000000000000001E-5</v>
      </c>
      <c r="P33" s="64">
        <v>0.86499999999999999</v>
      </c>
      <c r="Q33" s="64">
        <f>+Tabla10[[#This Row],[Conversion a gramos]]*Tabla10[[#This Row],[FC Base anhidra]]</f>
        <v>8.6500000000000002E-6</v>
      </c>
      <c r="AB33" s="64"/>
      <c r="AC33" s="64"/>
      <c r="AD33" s="64"/>
      <c r="AE33" s="64"/>
      <c r="AG33" s="64"/>
    </row>
    <row r="34" spans="8:33" x14ac:dyDescent="0.3">
      <c r="H34" s="64" t="s">
        <v>275</v>
      </c>
      <c r="I34" s="64" t="s">
        <v>10</v>
      </c>
      <c r="J34" s="64" t="s">
        <v>265</v>
      </c>
      <c r="K34" s="64" t="s">
        <v>124</v>
      </c>
      <c r="L34" s="64" t="s">
        <v>180</v>
      </c>
      <c r="M34" s="64" t="s">
        <v>289</v>
      </c>
      <c r="N34" s="64" t="s">
        <v>235</v>
      </c>
      <c r="O34" s="64">
        <v>1.0000000000000001E-5</v>
      </c>
      <c r="P34" s="64">
        <v>0.86499999999999999</v>
      </c>
      <c r="Q34" s="64">
        <f>+Tabla10[[#This Row],[Conversion a gramos]]*Tabla10[[#This Row],[FC Base anhidra]]</f>
        <v>8.6500000000000002E-6</v>
      </c>
      <c r="AB34" s="64"/>
      <c r="AC34" s="64"/>
      <c r="AD34" s="64"/>
      <c r="AE34" s="64"/>
      <c r="AG34" s="64"/>
    </row>
    <row r="35" spans="8:33" x14ac:dyDescent="0.3">
      <c r="H35" s="64" t="s">
        <v>277</v>
      </c>
      <c r="I35" s="64" t="s">
        <v>10</v>
      </c>
      <c r="J35" s="64" t="s">
        <v>253</v>
      </c>
      <c r="K35" s="64" t="s">
        <v>279</v>
      </c>
      <c r="L35" s="64" t="s">
        <v>179</v>
      </c>
      <c r="M35" s="64" t="s">
        <v>282</v>
      </c>
      <c r="N35" s="64" t="s">
        <v>235</v>
      </c>
      <c r="O35" s="64">
        <v>1.0000000000000001E-5</v>
      </c>
      <c r="P35" s="64">
        <v>0.86499999999999999</v>
      </c>
      <c r="Q35" s="64">
        <f>+Tabla10[[#This Row],[Conversion a gramos]]*Tabla10[[#This Row],[FC Base anhidra]]</f>
        <v>8.6500000000000002E-6</v>
      </c>
      <c r="AB35" s="64"/>
      <c r="AC35" s="64"/>
      <c r="AD35" s="64"/>
      <c r="AE35" s="64"/>
      <c r="AG35" s="64"/>
    </row>
    <row r="36" spans="8:33" x14ac:dyDescent="0.3">
      <c r="H36" s="64" t="s">
        <v>277</v>
      </c>
      <c r="I36" s="64" t="s">
        <v>10</v>
      </c>
      <c r="J36" s="64" t="s">
        <v>253</v>
      </c>
      <c r="K36" s="64" t="s">
        <v>279</v>
      </c>
      <c r="L36" s="64" t="s">
        <v>180</v>
      </c>
      <c r="M36" s="64" t="s">
        <v>299</v>
      </c>
      <c r="N36" s="64" t="s">
        <v>235</v>
      </c>
      <c r="O36" s="64">
        <v>1.0000000000000001E-5</v>
      </c>
      <c r="P36" s="64">
        <v>0.86499999999999999</v>
      </c>
      <c r="Q36" s="64">
        <f>+Tabla10[[#This Row],[Conversion a gramos]]*Tabla10[[#This Row],[FC Base anhidra]]</f>
        <v>8.6500000000000002E-6</v>
      </c>
      <c r="AB36" s="64"/>
      <c r="AC36" s="64"/>
      <c r="AD36" s="64"/>
      <c r="AE36" s="64"/>
      <c r="AG36" s="64"/>
    </row>
    <row r="37" spans="8:33" x14ac:dyDescent="0.3">
      <c r="H37" s="64" t="s">
        <v>275</v>
      </c>
      <c r="I37" s="64" t="s">
        <v>10</v>
      </c>
      <c r="J37" s="64" t="s">
        <v>273</v>
      </c>
      <c r="K37" s="64" t="s">
        <v>123</v>
      </c>
      <c r="L37" s="64" t="s">
        <v>180</v>
      </c>
      <c r="M37" s="64" t="s">
        <v>298</v>
      </c>
      <c r="N37" s="64" t="s">
        <v>235</v>
      </c>
      <c r="O37" s="64">
        <v>1.0000000000000001E-5</v>
      </c>
      <c r="P37" s="64">
        <v>0.86499999999999999</v>
      </c>
      <c r="Q37" s="64">
        <f>+Tabla10[[#This Row],[Conversion a gramos]]*Tabla10[[#This Row],[FC Base anhidra]]</f>
        <v>8.6500000000000002E-6</v>
      </c>
      <c r="AB37" s="64"/>
      <c r="AC37" s="64"/>
      <c r="AD37" s="64"/>
      <c r="AE37" s="64"/>
      <c r="AG37" s="64"/>
    </row>
    <row r="38" spans="8:33" x14ac:dyDescent="0.3">
      <c r="H38" s="64" t="s">
        <v>275</v>
      </c>
      <c r="I38" s="64" t="s">
        <v>10</v>
      </c>
      <c r="J38" s="64" t="s">
        <v>267</v>
      </c>
      <c r="K38" s="64" t="s">
        <v>223</v>
      </c>
      <c r="L38" s="64" t="s">
        <v>180</v>
      </c>
      <c r="M38" s="64" t="s">
        <v>293</v>
      </c>
      <c r="N38" s="64" t="s">
        <v>235</v>
      </c>
      <c r="O38" s="64">
        <v>1.0000000000000001E-5</v>
      </c>
      <c r="P38" s="64">
        <v>0.86499999999999999</v>
      </c>
      <c r="Q38" s="64">
        <f>+Tabla10[[#This Row],[Conversion a gramos]]*Tabla10[[#This Row],[FC Base anhidra]]</f>
        <v>8.6500000000000002E-6</v>
      </c>
      <c r="AB38" s="64"/>
      <c r="AC38" s="64"/>
      <c r="AD38" s="64"/>
      <c r="AE38" s="64"/>
      <c r="AG38" s="64"/>
    </row>
    <row r="39" spans="8:33" x14ac:dyDescent="0.3">
      <c r="H39" s="64" t="s">
        <v>275</v>
      </c>
      <c r="I39" s="64" t="s">
        <v>10</v>
      </c>
      <c r="J39" s="64" t="s">
        <v>257</v>
      </c>
      <c r="K39" s="64" t="s">
        <v>124</v>
      </c>
      <c r="L39" s="64" t="s">
        <v>179</v>
      </c>
      <c r="M39" s="64" t="s">
        <v>221</v>
      </c>
      <c r="N39" s="64" t="s">
        <v>235</v>
      </c>
      <c r="O39" s="64">
        <v>1.0000000000000001E-5</v>
      </c>
      <c r="P39" s="64">
        <v>0.86499999999999999</v>
      </c>
      <c r="Q39" s="64">
        <f>+Tabla10[[#This Row],[Conversion a gramos]]*Tabla10[[#This Row],[FC Base anhidra]]</f>
        <v>8.6500000000000002E-6</v>
      </c>
      <c r="AB39" s="64"/>
      <c r="AC39" s="64"/>
      <c r="AD39" s="64"/>
      <c r="AE39" s="64"/>
      <c r="AG39" s="64"/>
    </row>
    <row r="40" spans="8:33" x14ac:dyDescent="0.3">
      <c r="H40" s="64" t="s">
        <v>275</v>
      </c>
      <c r="I40" s="64" t="s">
        <v>10</v>
      </c>
      <c r="J40" s="64" t="s">
        <v>268</v>
      </c>
      <c r="K40" s="64" t="s">
        <v>124</v>
      </c>
      <c r="L40" s="64" t="s">
        <v>180</v>
      </c>
      <c r="M40" s="64" t="s">
        <v>294</v>
      </c>
      <c r="N40" s="64" t="s">
        <v>235</v>
      </c>
      <c r="O40" s="64">
        <v>1.0000000000000001E-5</v>
      </c>
      <c r="P40" s="64">
        <v>0.86499999999999999</v>
      </c>
      <c r="Q40" s="64">
        <f>+Tabla10[[#This Row],[Conversion a gramos]]*Tabla10[[#This Row],[FC Base anhidra]]</f>
        <v>8.6500000000000002E-6</v>
      </c>
      <c r="AB40" s="64"/>
      <c r="AC40" s="64"/>
      <c r="AD40" s="64"/>
      <c r="AE40" s="64"/>
      <c r="AG40" s="64"/>
    </row>
    <row r="41" spans="8:33" x14ac:dyDescent="0.3">
      <c r="H41" s="64" t="s">
        <v>275</v>
      </c>
      <c r="I41" s="64" t="s">
        <v>10</v>
      </c>
      <c r="J41" s="64" t="s">
        <v>260</v>
      </c>
      <c r="K41" s="64" t="s">
        <v>123</v>
      </c>
      <c r="L41" s="64" t="s">
        <v>180</v>
      </c>
      <c r="M41" s="64" t="s">
        <v>286</v>
      </c>
      <c r="N41" s="64" t="s">
        <v>235</v>
      </c>
      <c r="O41" s="64">
        <v>1.0000000000000001E-5</v>
      </c>
      <c r="P41" s="64">
        <v>0.86499999999999999</v>
      </c>
      <c r="Q41" s="64">
        <f>+Tabla10[[#This Row],[Conversion a gramos]]*Tabla10[[#This Row],[FC Base anhidra]]</f>
        <v>8.6500000000000002E-6</v>
      </c>
      <c r="AB41" s="64"/>
      <c r="AC41" s="64"/>
      <c r="AD41" s="64"/>
      <c r="AE41" s="64"/>
      <c r="AG41" s="64"/>
    </row>
    <row r="42" spans="8:33" x14ac:dyDescent="0.3">
      <c r="H42" s="64" t="s">
        <v>275</v>
      </c>
      <c r="I42" s="64" t="s">
        <v>10</v>
      </c>
      <c r="J42" s="64" t="s">
        <v>272</v>
      </c>
      <c r="K42" s="64" t="s">
        <v>160</v>
      </c>
      <c r="L42" s="64" t="s">
        <v>180</v>
      </c>
      <c r="M42" s="64" t="s">
        <v>297</v>
      </c>
      <c r="N42" s="64" t="s">
        <v>304</v>
      </c>
      <c r="O42" s="64">
        <v>1.8E-5</v>
      </c>
      <c r="P42" s="64">
        <v>0.86499999999999999</v>
      </c>
      <c r="Q42" s="64">
        <f>+Tabla10[[#This Row],[Conversion a gramos]]*Tabla10[[#This Row],[FC Base anhidra]]</f>
        <v>1.5570000000000002E-5</v>
      </c>
      <c r="AB42" s="64"/>
      <c r="AC42" s="64"/>
      <c r="AD42" s="64"/>
      <c r="AE42" s="64"/>
      <c r="AG42" s="64"/>
    </row>
    <row r="43" spans="8:33" x14ac:dyDescent="0.3">
      <c r="H43" s="64" t="s">
        <v>275</v>
      </c>
      <c r="I43" s="64" t="s">
        <v>10</v>
      </c>
      <c r="J43" s="64" t="s">
        <v>169</v>
      </c>
      <c r="K43" s="64" t="s">
        <v>162</v>
      </c>
      <c r="L43" s="64" t="s">
        <v>180</v>
      </c>
      <c r="M43" s="64" t="s">
        <v>292</v>
      </c>
      <c r="N43" s="64" t="s">
        <v>304</v>
      </c>
      <c r="O43" s="64">
        <v>1.8E-5</v>
      </c>
      <c r="P43" s="64">
        <v>0.86499999999999999</v>
      </c>
      <c r="Q43" s="64">
        <f>+Tabla10[[#This Row],[Conversion a gramos]]*Tabla10[[#This Row],[FC Base anhidra]]</f>
        <v>1.5570000000000002E-5</v>
      </c>
      <c r="AB43" s="64"/>
      <c r="AC43" s="64"/>
      <c r="AD43" s="64"/>
      <c r="AE43" s="64"/>
      <c r="AG43" s="64"/>
    </row>
    <row r="44" spans="8:33" x14ac:dyDescent="0.3">
      <c r="H44" s="64" t="s">
        <v>275</v>
      </c>
      <c r="I44" s="64" t="s">
        <v>10</v>
      </c>
      <c r="J44" s="64" t="s">
        <v>266</v>
      </c>
      <c r="K44" s="64" t="s">
        <v>137</v>
      </c>
      <c r="L44" s="64" t="s">
        <v>180</v>
      </c>
      <c r="M44" s="64" t="s">
        <v>290</v>
      </c>
      <c r="N44" s="64" t="s">
        <v>304</v>
      </c>
      <c r="O44" s="64">
        <v>1.8E-5</v>
      </c>
      <c r="P44" s="64">
        <v>0.86499999999999999</v>
      </c>
      <c r="Q44" s="64">
        <f>+Tabla10[[#This Row],[Conversion a gramos]]*Tabla10[[#This Row],[FC Base anhidra]]</f>
        <v>1.5570000000000002E-5</v>
      </c>
      <c r="AG44" s="64"/>
    </row>
    <row r="45" spans="8:33" x14ac:dyDescent="0.3">
      <c r="H45" s="64" t="s">
        <v>277</v>
      </c>
      <c r="I45" s="64" t="s">
        <v>10</v>
      </c>
      <c r="J45" s="64" t="s">
        <v>256</v>
      </c>
      <c r="K45" s="64" t="s">
        <v>279</v>
      </c>
      <c r="L45" s="64" t="s">
        <v>179</v>
      </c>
      <c r="M45" s="64" t="s">
        <v>283</v>
      </c>
      <c r="N45" s="64" t="s">
        <v>237</v>
      </c>
      <c r="O45" s="64">
        <v>2.0000000000000002E-5</v>
      </c>
      <c r="P45" s="64">
        <v>0.86499999999999999</v>
      </c>
      <c r="Q45" s="64">
        <f>+Tabla10[[#This Row],[Conversion a gramos]]*Tabla10[[#This Row],[FC Base anhidra]]</f>
        <v>1.73E-5</v>
      </c>
    </row>
    <row r="46" spans="8:33" x14ac:dyDescent="0.3">
      <c r="H46" s="64" t="s">
        <v>277</v>
      </c>
      <c r="I46" s="64" t="s">
        <v>10</v>
      </c>
      <c r="J46" s="64" t="s">
        <v>256</v>
      </c>
      <c r="K46" s="64" t="s">
        <v>279</v>
      </c>
      <c r="L46" s="64" t="s">
        <v>180</v>
      </c>
      <c r="M46" s="64" t="s">
        <v>299</v>
      </c>
      <c r="N46" s="64" t="s">
        <v>237</v>
      </c>
      <c r="O46" s="64">
        <v>2.0000000000000002E-5</v>
      </c>
      <c r="P46" s="64">
        <v>0.86499999999999999</v>
      </c>
      <c r="Q46" s="64">
        <f>+Tabla10[[#This Row],[Conversion a gramos]]*Tabla10[[#This Row],[FC Base anhidra]]</f>
        <v>1.73E-5</v>
      </c>
    </row>
    <row r="47" spans="8:33" x14ac:dyDescent="0.3">
      <c r="H47" s="64" t="s">
        <v>275</v>
      </c>
      <c r="I47" s="64" t="s">
        <v>10</v>
      </c>
      <c r="J47" s="64" t="s">
        <v>269</v>
      </c>
      <c r="K47" s="64" t="s">
        <v>123</v>
      </c>
      <c r="L47" s="64" t="s">
        <v>180</v>
      </c>
      <c r="M47" s="64" t="s">
        <v>296</v>
      </c>
      <c r="N47" s="64" t="s">
        <v>237</v>
      </c>
      <c r="O47" s="64">
        <v>2.0000000000000002E-5</v>
      </c>
      <c r="P47" s="64">
        <v>0.86499999999999999</v>
      </c>
      <c r="Q47" s="64">
        <f>+Tabla10[[#This Row],[Conversion a gramos]]*Tabla10[[#This Row],[FC Base anhidra]]</f>
        <v>1.73E-5</v>
      </c>
    </row>
    <row r="48" spans="8:33" x14ac:dyDescent="0.3">
      <c r="H48" s="64" t="s">
        <v>10</v>
      </c>
      <c r="I48" s="64" t="s">
        <v>10</v>
      </c>
      <c r="J48" s="64" t="s">
        <v>258</v>
      </c>
      <c r="K48" s="64" t="s">
        <v>160</v>
      </c>
      <c r="L48" s="64" t="s">
        <v>180</v>
      </c>
      <c r="M48" s="64" t="s">
        <v>284</v>
      </c>
      <c r="N48" s="64" t="s">
        <v>301</v>
      </c>
      <c r="O48" s="64">
        <v>2.6999999999999999E-5</v>
      </c>
      <c r="P48" s="64">
        <v>0.86499999999999999</v>
      </c>
      <c r="Q48" s="64">
        <f>+Tabla10[[#This Row],[Conversion a gramos]]*Tabla10[[#This Row],[FC Base anhidra]]</f>
        <v>2.3354999999999999E-5</v>
      </c>
    </row>
    <row r="49" spans="8:17" x14ac:dyDescent="0.3">
      <c r="H49" s="64" t="s">
        <v>275</v>
      </c>
      <c r="I49" s="64" t="s">
        <v>10</v>
      </c>
      <c r="J49" s="64" t="s">
        <v>170</v>
      </c>
      <c r="K49" s="64" t="s">
        <v>162</v>
      </c>
      <c r="L49" s="64" t="s">
        <v>180</v>
      </c>
      <c r="M49" s="64" t="s">
        <v>291</v>
      </c>
      <c r="N49" s="64" t="s">
        <v>301</v>
      </c>
      <c r="O49" s="64">
        <v>2.6999999999999999E-5</v>
      </c>
      <c r="P49" s="64">
        <v>0.86499999999999999</v>
      </c>
      <c r="Q49" s="64">
        <f>+Tabla10[[#This Row],[Conversion a gramos]]*Tabla10[[#This Row],[FC Base anhidra]]</f>
        <v>2.3354999999999999E-5</v>
      </c>
    </row>
    <row r="50" spans="8:17" x14ac:dyDescent="0.3">
      <c r="H50" s="64" t="s">
        <v>275</v>
      </c>
      <c r="I50" s="64" t="s">
        <v>10</v>
      </c>
      <c r="J50" s="64" t="s">
        <v>271</v>
      </c>
      <c r="K50" s="64" t="s">
        <v>137</v>
      </c>
      <c r="L50" s="64" t="s">
        <v>180</v>
      </c>
      <c r="M50" s="64" t="s">
        <v>285</v>
      </c>
      <c r="N50" s="64" t="s">
        <v>301</v>
      </c>
      <c r="O50" s="64">
        <v>2.6999999999999999E-5</v>
      </c>
      <c r="P50" s="64">
        <v>0.86499999999999999</v>
      </c>
      <c r="Q50" s="64">
        <f>+Tabla10[[#This Row],[Conversion a gramos]]*Tabla10[[#This Row],[FC Base anhidra]]</f>
        <v>2.3354999999999999E-5</v>
      </c>
    </row>
    <row r="51" spans="8:17" x14ac:dyDescent="0.3">
      <c r="H51" s="64" t="s">
        <v>276</v>
      </c>
      <c r="I51" s="64" t="s">
        <v>10</v>
      </c>
      <c r="J51" s="64" t="s">
        <v>252</v>
      </c>
      <c r="K51" s="64" t="s">
        <v>279</v>
      </c>
      <c r="L51" s="64" t="s">
        <v>180</v>
      </c>
      <c r="M51" s="64" t="s">
        <v>281</v>
      </c>
      <c r="N51" s="64" t="s">
        <v>241</v>
      </c>
      <c r="O51" s="64">
        <v>3.0000000000000001E-5</v>
      </c>
      <c r="P51" s="64">
        <v>0.86499999999999999</v>
      </c>
      <c r="Q51" s="64">
        <f>+Tabla10[[#This Row],[Conversion a gramos]]*Tabla10[[#This Row],[FC Base anhidra]]</f>
        <v>2.5950000000000001E-5</v>
      </c>
    </row>
    <row r="52" spans="8:17" x14ac:dyDescent="0.3">
      <c r="H52" s="64" t="s">
        <v>277</v>
      </c>
      <c r="I52" s="64" t="s">
        <v>10</v>
      </c>
      <c r="J52" s="64" t="s">
        <v>255</v>
      </c>
      <c r="K52" s="64" t="s">
        <v>279</v>
      </c>
      <c r="L52" s="64" t="s">
        <v>179</v>
      </c>
      <c r="M52" s="64" t="s">
        <v>283</v>
      </c>
      <c r="N52" s="64" t="s">
        <v>241</v>
      </c>
      <c r="O52" s="64">
        <v>3.0000000000000001E-5</v>
      </c>
      <c r="P52" s="64">
        <v>0.86499999999999999</v>
      </c>
      <c r="Q52" s="64">
        <f>+Tabla10[[#This Row],[Conversion a gramos]]*Tabla10[[#This Row],[FC Base anhidra]]</f>
        <v>2.5950000000000001E-5</v>
      </c>
    </row>
    <row r="53" spans="8:17" x14ac:dyDescent="0.3">
      <c r="H53" s="64" t="s">
        <v>275</v>
      </c>
      <c r="I53" s="64" t="s">
        <v>10</v>
      </c>
      <c r="J53" s="64" t="s">
        <v>263</v>
      </c>
      <c r="K53" s="64" t="s">
        <v>160</v>
      </c>
      <c r="L53" s="64" t="s">
        <v>180</v>
      </c>
      <c r="M53" s="64" t="s">
        <v>284</v>
      </c>
      <c r="N53" s="64" t="s">
        <v>302</v>
      </c>
      <c r="O53" s="64">
        <v>3.6000000000000001E-5</v>
      </c>
      <c r="P53" s="64">
        <v>0.86499999999999999</v>
      </c>
      <c r="Q53" s="64">
        <f>+Tabla10[[#This Row],[Conversion a gramos]]*Tabla10[[#This Row],[FC Base anhidra]]</f>
        <v>3.1140000000000003E-5</v>
      </c>
    </row>
    <row r="54" spans="8:17" x14ac:dyDescent="0.3">
      <c r="H54" s="64" t="s">
        <v>275</v>
      </c>
      <c r="I54" s="64" t="s">
        <v>10</v>
      </c>
      <c r="J54" s="64" t="s">
        <v>171</v>
      </c>
      <c r="K54" s="64" t="s">
        <v>162</v>
      </c>
      <c r="L54" s="64" t="s">
        <v>180</v>
      </c>
      <c r="M54" s="64" t="s">
        <v>133</v>
      </c>
      <c r="N54" s="64" t="s">
        <v>302</v>
      </c>
      <c r="O54" s="64">
        <v>3.6000000000000001E-5</v>
      </c>
      <c r="P54" s="64">
        <v>0.86499999999999999</v>
      </c>
      <c r="Q54" s="64">
        <f>+Tabla10[[#This Row],[Conversion a gramos]]*Tabla10[[#This Row],[FC Base anhidra]]</f>
        <v>3.1140000000000003E-5</v>
      </c>
    </row>
    <row r="55" spans="8:17" x14ac:dyDescent="0.3">
      <c r="H55" s="64" t="s">
        <v>275</v>
      </c>
      <c r="I55" s="64" t="s">
        <v>10</v>
      </c>
      <c r="J55" s="64" t="s">
        <v>259</v>
      </c>
      <c r="K55" s="64" t="s">
        <v>137</v>
      </c>
      <c r="L55" s="64" t="s">
        <v>180</v>
      </c>
      <c r="M55" s="64" t="s">
        <v>285</v>
      </c>
      <c r="N55" s="64" t="s">
        <v>302</v>
      </c>
      <c r="O55" s="64">
        <v>3.6000000000000001E-5</v>
      </c>
      <c r="P55" s="64">
        <v>0.86499999999999999</v>
      </c>
      <c r="Q55" s="64">
        <f>+Tabla10[[#This Row],[Conversion a gramos]]*Tabla10[[#This Row],[FC Base anhidra]]</f>
        <v>3.1140000000000003E-5</v>
      </c>
    </row>
    <row r="56" spans="8:17" x14ac:dyDescent="0.3">
      <c r="H56" s="64" t="s">
        <v>278</v>
      </c>
      <c r="I56" s="64" t="s">
        <v>10</v>
      </c>
      <c r="J56" s="64" t="s">
        <v>254</v>
      </c>
      <c r="K56" s="64" t="s">
        <v>279</v>
      </c>
      <c r="L56" s="64" t="s">
        <v>179</v>
      </c>
      <c r="M56" s="64" t="s">
        <v>282</v>
      </c>
      <c r="N56" s="64" t="s">
        <v>238</v>
      </c>
      <c r="O56" s="64">
        <v>4.0000000000000003E-5</v>
      </c>
      <c r="P56" s="64">
        <v>0.86499999999999999</v>
      </c>
      <c r="Q56" s="64">
        <f>+Tabla10[[#This Row],[Conversion a gramos]]*Tabla10[[#This Row],[FC Base anhidra]]</f>
        <v>3.4600000000000001E-5</v>
      </c>
    </row>
    <row r="57" spans="8:17" x14ac:dyDescent="0.3">
      <c r="H57" s="64" t="s">
        <v>277</v>
      </c>
      <c r="I57" s="64" t="s">
        <v>10</v>
      </c>
      <c r="J57" s="64" t="s">
        <v>274</v>
      </c>
      <c r="K57" s="64" t="s">
        <v>279</v>
      </c>
      <c r="L57" s="64" t="s">
        <v>180</v>
      </c>
      <c r="M57" s="64" t="s">
        <v>300</v>
      </c>
      <c r="N57" s="64" t="s">
        <v>238</v>
      </c>
      <c r="O57" s="64">
        <v>4.0000000000000003E-5</v>
      </c>
      <c r="P57" s="64">
        <v>0.86499999999999999</v>
      </c>
      <c r="Q57" s="64">
        <f>+Tabla10[[#This Row],[Conversion a gramos]]*Tabla10[[#This Row],[FC Base anhidra]]</f>
        <v>3.4600000000000001E-5</v>
      </c>
    </row>
    <row r="58" spans="8:17" x14ac:dyDescent="0.3">
      <c r="H58" s="64" t="s">
        <v>275</v>
      </c>
      <c r="I58" s="64" t="s">
        <v>10</v>
      </c>
      <c r="J58" s="64" t="s">
        <v>270</v>
      </c>
      <c r="K58" s="64" t="s">
        <v>123</v>
      </c>
      <c r="L58" s="64" t="s">
        <v>180</v>
      </c>
      <c r="M58" s="64" t="s">
        <v>288</v>
      </c>
      <c r="N58" s="64" t="s">
        <v>236</v>
      </c>
      <c r="O58" s="64">
        <v>5.0000000000000004E-6</v>
      </c>
      <c r="P58" s="64">
        <v>0.86499999999999999</v>
      </c>
      <c r="Q58" s="64">
        <f>+Tabla10[[#This Row],[Conversion a gramos]]*Tabla10[[#This Row],[FC Base anhidra]]</f>
        <v>4.3250000000000001E-6</v>
      </c>
    </row>
    <row r="59" spans="8:17" x14ac:dyDescent="0.3">
      <c r="H59" s="64" t="s">
        <v>275</v>
      </c>
      <c r="I59" s="64" t="s">
        <v>10</v>
      </c>
      <c r="J59" s="64" t="s">
        <v>264</v>
      </c>
      <c r="K59" s="64" t="s">
        <v>279</v>
      </c>
      <c r="L59" s="64" t="s">
        <v>180</v>
      </c>
      <c r="M59" s="64" t="s">
        <v>288</v>
      </c>
      <c r="N59" s="64" t="s">
        <v>236</v>
      </c>
      <c r="O59" s="64">
        <v>5.0000000000000004E-6</v>
      </c>
      <c r="P59" s="64">
        <v>0.86499999999999999</v>
      </c>
      <c r="Q59" s="64">
        <f>+Tabla10[[#This Row],[Conversion a gramos]]*Tabla10[[#This Row],[FC Base anhidra]]</f>
        <v>4.3250000000000001E-6</v>
      </c>
    </row>
    <row r="60" spans="8:17" x14ac:dyDescent="0.3">
      <c r="H60" s="64" t="s">
        <v>275</v>
      </c>
      <c r="I60" s="64" t="s">
        <v>10</v>
      </c>
      <c r="J60" s="64" t="s">
        <v>261</v>
      </c>
      <c r="K60" s="64" t="s">
        <v>160</v>
      </c>
      <c r="L60" s="64" t="s">
        <v>180</v>
      </c>
      <c r="M60" s="64" t="s">
        <v>284</v>
      </c>
      <c r="N60" s="64" t="s">
        <v>303</v>
      </c>
      <c r="O60" s="64">
        <v>5.3999999999999998E-5</v>
      </c>
      <c r="P60" s="64">
        <v>0.86499999999999999</v>
      </c>
      <c r="Q60" s="64">
        <f>+Tabla10[[#This Row],[Conversion a gramos]]*Tabla10[[#This Row],[FC Base anhidra]]</f>
        <v>4.6709999999999998E-5</v>
      </c>
    </row>
    <row r="61" spans="8:17" x14ac:dyDescent="0.3">
      <c r="H61" s="64" t="s">
        <v>275</v>
      </c>
      <c r="I61" s="64" t="s">
        <v>10</v>
      </c>
      <c r="J61" s="64" t="s">
        <v>172</v>
      </c>
      <c r="K61" s="64" t="s">
        <v>162</v>
      </c>
      <c r="L61" s="64" t="s">
        <v>180</v>
      </c>
      <c r="M61" s="64" t="s">
        <v>295</v>
      </c>
      <c r="N61" s="64" t="s">
        <v>303</v>
      </c>
      <c r="O61" s="64">
        <v>5.3999999999999998E-5</v>
      </c>
      <c r="P61" s="64">
        <v>0.86499999999999999</v>
      </c>
      <c r="Q61" s="64">
        <f>+Tabla10[[#This Row],[Conversion a gramos]]*Tabla10[[#This Row],[FC Base anhidra]]</f>
        <v>4.6709999999999998E-5</v>
      </c>
    </row>
    <row r="62" spans="8:17" x14ac:dyDescent="0.3">
      <c r="H62" s="64" t="s">
        <v>275</v>
      </c>
      <c r="I62" s="64" t="s">
        <v>10</v>
      </c>
      <c r="J62" s="64" t="s">
        <v>262</v>
      </c>
      <c r="K62" s="64" t="s">
        <v>137</v>
      </c>
      <c r="L62" s="64" t="s">
        <v>180</v>
      </c>
      <c r="M62" s="64" t="s">
        <v>287</v>
      </c>
      <c r="N62" s="64" t="s">
        <v>303</v>
      </c>
      <c r="O62" s="64">
        <v>5.3999999999999998E-5</v>
      </c>
      <c r="P62" s="64">
        <v>0.86499999999999999</v>
      </c>
      <c r="Q62" s="64">
        <f>+Tabla10[[#This Row],[Conversion a gramos]]*Tabla10[[#This Row],[FC Base anhidra]]</f>
        <v>4.6709999999999998E-5</v>
      </c>
    </row>
    <row r="63" spans="8:17" x14ac:dyDescent="0.3">
      <c r="H63" s="64" t="s">
        <v>56</v>
      </c>
      <c r="I63" s="64" t="s">
        <v>12</v>
      </c>
      <c r="J63" s="64" t="s">
        <v>75</v>
      </c>
      <c r="K63" s="64" t="s">
        <v>136</v>
      </c>
      <c r="L63" s="64" t="s">
        <v>179</v>
      </c>
      <c r="M63" s="64" t="s">
        <v>183</v>
      </c>
      <c r="N63" s="64" t="s">
        <v>235</v>
      </c>
      <c r="O63" s="67">
        <v>1.0000000000000001E-5</v>
      </c>
      <c r="P63" s="64">
        <v>0.75</v>
      </c>
      <c r="Q63" s="64">
        <f>+Tabla10[[#This Row],[Conversion a gramos]]*Tabla10[[#This Row],[FC Base anhidra]]</f>
        <v>7.500000000000001E-6</v>
      </c>
    </row>
    <row r="64" spans="8:17" x14ac:dyDescent="0.3">
      <c r="H64" s="64" t="s">
        <v>139</v>
      </c>
      <c r="I64" s="64" t="s">
        <v>12</v>
      </c>
      <c r="J64" s="64" t="s">
        <v>75</v>
      </c>
      <c r="K64" s="64" t="s">
        <v>110</v>
      </c>
      <c r="L64" s="64" t="s">
        <v>180</v>
      </c>
      <c r="M64" s="64" t="s">
        <v>150</v>
      </c>
      <c r="N64" s="64" t="s">
        <v>235</v>
      </c>
      <c r="O64" s="67">
        <v>1.0000000000000001E-5</v>
      </c>
      <c r="P64" s="64">
        <v>0.75</v>
      </c>
      <c r="Q64" s="64">
        <f>+Tabla10[[#This Row],[Conversion a gramos]]*Tabla10[[#This Row],[FC Base anhidra]]</f>
        <v>7.500000000000001E-6</v>
      </c>
    </row>
    <row r="65" spans="8:21" x14ac:dyDescent="0.3">
      <c r="H65" s="64" t="s">
        <v>139</v>
      </c>
      <c r="I65" s="64" t="s">
        <v>12</v>
      </c>
      <c r="J65" s="64" t="s">
        <v>70</v>
      </c>
      <c r="K65" s="64" t="s">
        <v>110</v>
      </c>
      <c r="L65" s="64" t="s">
        <v>180</v>
      </c>
      <c r="M65" s="64" t="s">
        <v>149</v>
      </c>
      <c r="N65" s="64" t="s">
        <v>235</v>
      </c>
      <c r="O65" s="67">
        <v>1.0000000000000001E-5</v>
      </c>
      <c r="P65" s="64">
        <v>0.75</v>
      </c>
      <c r="Q65" s="64">
        <f>+Tabla10[[#This Row],[Conversion a gramos]]*Tabla10[[#This Row],[FC Base anhidra]]</f>
        <v>7.500000000000001E-6</v>
      </c>
    </row>
    <row r="66" spans="8:21" x14ac:dyDescent="0.3">
      <c r="H66" s="64" t="s">
        <v>140</v>
      </c>
      <c r="I66" s="64" t="s">
        <v>12</v>
      </c>
      <c r="J66" s="64" t="s">
        <v>76</v>
      </c>
      <c r="K66" s="64" t="s">
        <v>110</v>
      </c>
      <c r="L66" s="64" t="s">
        <v>180</v>
      </c>
      <c r="M66" s="64" t="s">
        <v>151</v>
      </c>
      <c r="N66" s="64" t="s">
        <v>235</v>
      </c>
      <c r="O66" s="67">
        <v>1.0000000000000001E-5</v>
      </c>
      <c r="P66" s="64">
        <v>0.75</v>
      </c>
      <c r="Q66" s="64">
        <f>+Tabla10[[#This Row],[Conversion a gramos]]*Tabla10[[#This Row],[FC Base anhidra]]</f>
        <v>7.500000000000001E-6</v>
      </c>
    </row>
    <row r="67" spans="8:21" x14ac:dyDescent="0.3">
      <c r="H67" s="64" t="s">
        <v>66</v>
      </c>
      <c r="I67" s="64" t="s">
        <v>12</v>
      </c>
      <c r="J67" s="64" t="s">
        <v>127</v>
      </c>
      <c r="K67" s="64" t="s">
        <v>110</v>
      </c>
      <c r="L67" s="64" t="s">
        <v>180</v>
      </c>
      <c r="M67" s="64" t="s">
        <v>153</v>
      </c>
      <c r="N67" s="64" t="s">
        <v>235</v>
      </c>
      <c r="O67" s="67">
        <v>1.0000000000000001E-5</v>
      </c>
      <c r="P67" s="64">
        <v>0.75</v>
      </c>
      <c r="Q67" s="64">
        <f>+Tabla10[[#This Row],[Conversion a gramos]]*Tabla10[[#This Row],[FC Base anhidra]]</f>
        <v>7.500000000000001E-6</v>
      </c>
    </row>
    <row r="68" spans="8:21" x14ac:dyDescent="0.3">
      <c r="H68" s="64" t="s">
        <v>64</v>
      </c>
      <c r="I68" s="64" t="s">
        <v>12</v>
      </c>
      <c r="J68" s="64" t="s">
        <v>72</v>
      </c>
      <c r="K68" s="64" t="s">
        <v>138</v>
      </c>
      <c r="L68" s="64" t="s">
        <v>180</v>
      </c>
      <c r="M68" s="64" t="s">
        <v>159</v>
      </c>
      <c r="N68" s="64" t="s">
        <v>235</v>
      </c>
      <c r="O68" s="67">
        <v>1.0000000000000001E-5</v>
      </c>
      <c r="P68" s="64">
        <v>0.75</v>
      </c>
      <c r="Q68" s="64">
        <f>+Tabla10[[#This Row],[Conversion a gramos]]*Tabla10[[#This Row],[FC Base anhidra]]</f>
        <v>7.500000000000001E-6</v>
      </c>
    </row>
    <row r="69" spans="8:21" x14ac:dyDescent="0.3">
      <c r="H69" s="64" t="s">
        <v>139</v>
      </c>
      <c r="I69" s="64" t="s">
        <v>12</v>
      </c>
      <c r="J69" s="64" t="s">
        <v>63</v>
      </c>
      <c r="K69" s="64" t="s">
        <v>110</v>
      </c>
      <c r="L69" s="64" t="s">
        <v>180</v>
      </c>
      <c r="M69" s="64" t="s">
        <v>148</v>
      </c>
      <c r="N69" s="64" t="s">
        <v>240</v>
      </c>
      <c r="O69" s="67">
        <v>1.5E-5</v>
      </c>
      <c r="P69" s="64">
        <v>0.75</v>
      </c>
      <c r="Q69" s="64">
        <f>+Tabla10[[#This Row],[Conversion a gramos]]*Tabla10[[#This Row],[FC Base anhidra]]</f>
        <v>1.1250000000000001E-5</v>
      </c>
    </row>
    <row r="70" spans="8:21" x14ac:dyDescent="0.3">
      <c r="H70" s="64" t="s">
        <v>66</v>
      </c>
      <c r="I70" s="64" t="s">
        <v>12</v>
      </c>
      <c r="J70" s="64" t="s">
        <v>126</v>
      </c>
      <c r="K70" s="64" t="s">
        <v>110</v>
      </c>
      <c r="L70" s="64" t="s">
        <v>180</v>
      </c>
      <c r="M70" s="64" t="s">
        <v>153</v>
      </c>
      <c r="N70" s="64" t="s">
        <v>240</v>
      </c>
      <c r="O70" s="67">
        <v>1.5E-5</v>
      </c>
      <c r="P70" s="64">
        <v>0.75</v>
      </c>
      <c r="Q70" s="64">
        <f>+Tabla10[[#This Row],[Conversion a gramos]]*Tabla10[[#This Row],[FC Base anhidra]]</f>
        <v>1.1250000000000001E-5</v>
      </c>
    </row>
    <row r="71" spans="8:21" x14ac:dyDescent="0.3">
      <c r="H71" s="64" t="s">
        <v>64</v>
      </c>
      <c r="I71" s="64" t="s">
        <v>12</v>
      </c>
      <c r="J71" s="64" t="s">
        <v>216</v>
      </c>
      <c r="K71" s="64" t="s">
        <v>110</v>
      </c>
      <c r="L71" s="64" t="s">
        <v>179</v>
      </c>
      <c r="M71" s="64" t="s">
        <v>222</v>
      </c>
      <c r="N71" s="64" t="s">
        <v>240</v>
      </c>
      <c r="O71" s="67">
        <v>1.5E-5</v>
      </c>
      <c r="P71" s="64">
        <v>0.75</v>
      </c>
      <c r="Q71" s="64">
        <f>+Tabla10[[#This Row],[Conversion a gramos]]*Tabla10[[#This Row],[FC Base anhidra]]</f>
        <v>1.1250000000000001E-5</v>
      </c>
    </row>
    <row r="72" spans="8:21" x14ac:dyDescent="0.3">
      <c r="H72" s="64" t="s">
        <v>64</v>
      </c>
      <c r="I72" s="64" t="s">
        <v>12</v>
      </c>
      <c r="J72" s="64" t="s">
        <v>73</v>
      </c>
      <c r="K72" s="64" t="s">
        <v>138</v>
      </c>
      <c r="L72" s="64" t="s">
        <v>179</v>
      </c>
      <c r="M72" s="64" t="s">
        <v>221</v>
      </c>
      <c r="N72" s="64" t="s">
        <v>240</v>
      </c>
      <c r="O72" s="67">
        <v>1.5E-5</v>
      </c>
      <c r="P72" s="64">
        <v>0.75</v>
      </c>
      <c r="Q72" s="64">
        <f>+Tabla10[[#This Row],[Conversion a gramos]]*Tabla10[[#This Row],[FC Base anhidra]]</f>
        <v>1.1250000000000001E-5</v>
      </c>
    </row>
    <row r="73" spans="8:21" x14ac:dyDescent="0.3">
      <c r="H73" s="64" t="s">
        <v>64</v>
      </c>
      <c r="I73" s="64" t="s">
        <v>12</v>
      </c>
      <c r="J73" s="64" t="s">
        <v>65</v>
      </c>
      <c r="K73" s="64" t="s">
        <v>110</v>
      </c>
      <c r="L73" s="64" t="s">
        <v>180</v>
      </c>
      <c r="M73" s="64" t="s">
        <v>158</v>
      </c>
      <c r="N73" s="64" t="s">
        <v>240</v>
      </c>
      <c r="O73" s="67">
        <v>1.5E-5</v>
      </c>
      <c r="P73" s="64">
        <v>0.75</v>
      </c>
      <c r="Q73" s="64">
        <f>+Tabla10[[#This Row],[Conversion a gramos]]*Tabla10[[#This Row],[FC Base anhidra]]</f>
        <v>1.1250000000000001E-5</v>
      </c>
    </row>
    <row r="74" spans="8:21" x14ac:dyDescent="0.3">
      <c r="H74" s="64" t="s">
        <v>64</v>
      </c>
      <c r="I74" s="64" t="s">
        <v>12</v>
      </c>
      <c r="J74" s="64" t="s">
        <v>71</v>
      </c>
      <c r="K74" s="64" t="s">
        <v>110</v>
      </c>
      <c r="L74" s="64" t="s">
        <v>179</v>
      </c>
      <c r="M74" s="64" t="s">
        <v>217</v>
      </c>
      <c r="N74" s="64" t="s">
        <v>240</v>
      </c>
      <c r="O74" s="67">
        <v>1.5E-5</v>
      </c>
      <c r="P74" s="64">
        <v>0.75</v>
      </c>
      <c r="Q74" s="64">
        <f>+Tabla10[[#This Row],[Conversion a gramos]]*Tabla10[[#This Row],[FC Base anhidra]]</f>
        <v>1.1250000000000001E-5</v>
      </c>
    </row>
    <row r="75" spans="8:21" x14ac:dyDescent="0.3">
      <c r="H75" s="64" t="s">
        <v>64</v>
      </c>
      <c r="I75" s="64" t="s">
        <v>12</v>
      </c>
      <c r="J75" s="64" t="s">
        <v>213</v>
      </c>
      <c r="K75" s="64" t="s">
        <v>110</v>
      </c>
      <c r="L75" s="64" t="s">
        <v>179</v>
      </c>
      <c r="M75" s="64" t="s">
        <v>219</v>
      </c>
      <c r="N75" s="64" t="s">
        <v>240</v>
      </c>
      <c r="O75" s="67">
        <v>1.5E-5</v>
      </c>
      <c r="P75" s="64">
        <v>0.75</v>
      </c>
      <c r="Q75" s="64">
        <f>+Tabla10[[#This Row],[Conversion a gramos]]*Tabla10[[#This Row],[FC Base anhidra]]</f>
        <v>1.1250000000000001E-5</v>
      </c>
    </row>
    <row r="76" spans="8:21" x14ac:dyDescent="0.3">
      <c r="H76" s="64" t="s">
        <v>66</v>
      </c>
      <c r="I76" s="64" t="s">
        <v>12</v>
      </c>
      <c r="J76" s="64" t="s">
        <v>125</v>
      </c>
      <c r="K76" s="64" t="s">
        <v>136</v>
      </c>
      <c r="L76" s="64" t="s">
        <v>180</v>
      </c>
      <c r="M76" s="64" t="s">
        <v>152</v>
      </c>
      <c r="N76" s="64" t="s">
        <v>242</v>
      </c>
      <c r="O76" s="67">
        <v>1.9999999999999999E-6</v>
      </c>
      <c r="P76" s="64">
        <v>0.75</v>
      </c>
      <c r="Q76" s="64">
        <f>+Tabla10[[#This Row],[Conversion a gramos]]*Tabla10[[#This Row],[FC Base anhidra]]</f>
        <v>1.5E-6</v>
      </c>
    </row>
    <row r="77" spans="8:21" x14ac:dyDescent="0.3">
      <c r="H77" s="64" t="s">
        <v>66</v>
      </c>
      <c r="I77" s="64" t="s">
        <v>12</v>
      </c>
      <c r="J77" s="64" t="s">
        <v>215</v>
      </c>
      <c r="K77" s="64" t="s">
        <v>223</v>
      </c>
      <c r="L77" s="64" t="s">
        <v>179</v>
      </c>
      <c r="M77" s="64" t="s">
        <v>218</v>
      </c>
      <c r="N77" s="64" t="s">
        <v>237</v>
      </c>
      <c r="O77" s="67">
        <v>2.0000000000000002E-5</v>
      </c>
      <c r="P77" s="64">
        <v>0.75</v>
      </c>
      <c r="Q77" s="64">
        <f>+Tabla10[[#This Row],[Conversion a gramos]]*Tabla10[[#This Row],[FC Base anhidra]]</f>
        <v>1.5000000000000002E-5</v>
      </c>
    </row>
    <row r="78" spans="8:21" x14ac:dyDescent="0.3">
      <c r="H78" s="64" t="s">
        <v>66</v>
      </c>
      <c r="I78" s="64" t="s">
        <v>12</v>
      </c>
      <c r="J78" s="64" t="s">
        <v>212</v>
      </c>
      <c r="K78" s="64" t="s">
        <v>223</v>
      </c>
      <c r="L78" s="64" t="s">
        <v>179</v>
      </c>
      <c r="M78" s="64" t="s">
        <v>218</v>
      </c>
      <c r="N78" s="64" t="s">
        <v>237</v>
      </c>
      <c r="O78" s="67">
        <v>2.0000000000000002E-5</v>
      </c>
      <c r="P78" s="64">
        <v>0.75</v>
      </c>
      <c r="Q78" s="64">
        <f>+Tabla10[[#This Row],[Conversion a gramos]]*Tabla10[[#This Row],[FC Base anhidra]]</f>
        <v>1.5000000000000002E-5</v>
      </c>
    </row>
    <row r="79" spans="8:21" x14ac:dyDescent="0.3">
      <c r="H79" s="64" t="s">
        <v>66</v>
      </c>
      <c r="I79" s="64" t="s">
        <v>12</v>
      </c>
      <c r="J79" s="64" t="s">
        <v>67</v>
      </c>
      <c r="K79" s="64" t="s">
        <v>123</v>
      </c>
      <c r="L79" s="64" t="s">
        <v>180</v>
      </c>
      <c r="M79" s="64" t="s">
        <v>155</v>
      </c>
      <c r="N79" s="64" t="s">
        <v>237</v>
      </c>
      <c r="O79" s="67">
        <v>2.0000000000000002E-5</v>
      </c>
      <c r="P79" s="64">
        <v>0.75</v>
      </c>
      <c r="Q79" s="64">
        <f>+Tabla10[[#This Row],[Conversion a gramos]]*Tabla10[[#This Row],[FC Base anhidra]]</f>
        <v>1.5000000000000002E-5</v>
      </c>
      <c r="U79" s="76"/>
    </row>
    <row r="80" spans="8:21" x14ac:dyDescent="0.3">
      <c r="H80" s="64" t="s">
        <v>66</v>
      </c>
      <c r="I80" s="64" t="s">
        <v>12</v>
      </c>
      <c r="J80" s="64" t="s">
        <v>128</v>
      </c>
      <c r="K80" s="64" t="s">
        <v>136</v>
      </c>
      <c r="L80" s="64" t="s">
        <v>180</v>
      </c>
      <c r="M80" s="64" t="s">
        <v>156</v>
      </c>
      <c r="N80" s="64" t="s">
        <v>237</v>
      </c>
      <c r="O80" s="67">
        <v>2.0000000000000002E-5</v>
      </c>
      <c r="P80" s="64">
        <v>0.75</v>
      </c>
      <c r="Q80" s="64">
        <f>+Tabla10[[#This Row],[Conversion a gramos]]*Tabla10[[#This Row],[FC Base anhidra]]</f>
        <v>1.5000000000000002E-5</v>
      </c>
      <c r="T80" s="76"/>
      <c r="U80" s="76"/>
    </row>
    <row r="81" spans="4:21" x14ac:dyDescent="0.3">
      <c r="H81" s="64" t="s">
        <v>66</v>
      </c>
      <c r="I81" s="64" t="s">
        <v>12</v>
      </c>
      <c r="J81" s="64" t="s">
        <v>74</v>
      </c>
      <c r="K81" s="64" t="s">
        <v>136</v>
      </c>
      <c r="L81" s="64" t="s">
        <v>180</v>
      </c>
      <c r="M81" s="64" t="s">
        <v>157</v>
      </c>
      <c r="N81" s="64" t="s">
        <v>237</v>
      </c>
      <c r="O81" s="67">
        <v>2.0000000000000002E-5</v>
      </c>
      <c r="P81" s="64">
        <v>0.75</v>
      </c>
      <c r="Q81" s="64">
        <f>+Tabla10[[#This Row],[Conversion a gramos]]*Tabla10[[#This Row],[FC Base anhidra]]</f>
        <v>1.5000000000000002E-5</v>
      </c>
      <c r="T81" s="76"/>
      <c r="U81" s="76"/>
    </row>
    <row r="82" spans="4:21" x14ac:dyDescent="0.3">
      <c r="H82" s="64" t="s">
        <v>66</v>
      </c>
      <c r="I82" s="64" t="s">
        <v>12</v>
      </c>
      <c r="J82" s="64" t="s">
        <v>214</v>
      </c>
      <c r="K82" s="64" t="s">
        <v>123</v>
      </c>
      <c r="L82" s="64" t="s">
        <v>179</v>
      </c>
      <c r="M82" s="64" t="s">
        <v>220</v>
      </c>
      <c r="N82" s="64" t="s">
        <v>241</v>
      </c>
      <c r="O82" s="67">
        <v>3.0000000000000001E-5</v>
      </c>
      <c r="P82" s="64">
        <v>0.75</v>
      </c>
      <c r="Q82" s="64">
        <f>+Tabla10[[#This Row],[Conversion a gramos]]*Tabla10[[#This Row],[FC Base anhidra]]</f>
        <v>2.2500000000000001E-5</v>
      </c>
      <c r="T82" s="76"/>
      <c r="U82" s="76"/>
    </row>
    <row r="83" spans="4:21" x14ac:dyDescent="0.3">
      <c r="H83" s="64" t="s">
        <v>66</v>
      </c>
      <c r="I83" s="64" t="s">
        <v>12</v>
      </c>
      <c r="J83" s="64" t="s">
        <v>68</v>
      </c>
      <c r="K83" s="64" t="s">
        <v>137</v>
      </c>
      <c r="L83" s="64" t="s">
        <v>180</v>
      </c>
      <c r="M83" s="64" t="s">
        <v>154</v>
      </c>
      <c r="N83" s="64" t="s">
        <v>241</v>
      </c>
      <c r="O83" s="67">
        <v>3.0000000000000001E-5</v>
      </c>
      <c r="P83" s="64">
        <v>0.75</v>
      </c>
      <c r="Q83" s="64">
        <f>+Tabla10[[#This Row],[Conversion a gramos]]*Tabla10[[#This Row],[FC Base anhidra]]</f>
        <v>2.2500000000000001E-5</v>
      </c>
      <c r="T83" s="76"/>
      <c r="U83" s="76"/>
    </row>
    <row r="84" spans="4:21" x14ac:dyDescent="0.3">
      <c r="H84" s="64" t="s">
        <v>33</v>
      </c>
      <c r="I84" s="64" t="s">
        <v>17</v>
      </c>
      <c r="J84" s="64" t="s">
        <v>37</v>
      </c>
      <c r="K84" s="64" t="s">
        <v>124</v>
      </c>
      <c r="L84" s="64" t="s">
        <v>179</v>
      </c>
      <c r="M84" s="64" t="s">
        <v>193</v>
      </c>
      <c r="N84" s="64" t="s">
        <v>236</v>
      </c>
      <c r="O84" s="67">
        <v>5.0000000000000004E-6</v>
      </c>
      <c r="P84" s="64">
        <v>0.9</v>
      </c>
      <c r="Q84" s="64">
        <f>+Tabla10[[#This Row],[Conversion a gramos]]*Tabla10[[#This Row],[FC Base anhidra]]</f>
        <v>4.5000000000000001E-6</v>
      </c>
      <c r="T84" s="76"/>
      <c r="U84" s="76"/>
    </row>
    <row r="85" spans="4:21" x14ac:dyDescent="0.3">
      <c r="H85" s="64" t="s">
        <v>33</v>
      </c>
      <c r="I85" s="64" t="s">
        <v>17</v>
      </c>
      <c r="J85" s="64" t="s">
        <v>36</v>
      </c>
      <c r="K85" s="64" t="s">
        <v>161</v>
      </c>
      <c r="L85" s="64" t="s">
        <v>179</v>
      </c>
      <c r="M85" s="64" t="s">
        <v>196</v>
      </c>
      <c r="N85" s="64" t="s">
        <v>235</v>
      </c>
      <c r="O85" s="67">
        <v>1.0000000000000001E-5</v>
      </c>
      <c r="P85" s="64">
        <v>0.9</v>
      </c>
      <c r="Q85" s="64">
        <f>+Tabla10[[#This Row],[Conversion a gramos]]*Tabla10[[#This Row],[FC Base anhidra]]</f>
        <v>9.0000000000000002E-6</v>
      </c>
      <c r="T85" s="76"/>
    </row>
    <row r="86" spans="4:21" x14ac:dyDescent="0.3">
      <c r="H86" s="64" t="s">
        <v>33</v>
      </c>
      <c r="I86" s="64" t="s">
        <v>17</v>
      </c>
      <c r="J86" s="64" t="s">
        <v>39</v>
      </c>
      <c r="K86" s="64" t="s">
        <v>162</v>
      </c>
      <c r="L86" s="64" t="s">
        <v>180</v>
      </c>
      <c r="M86" s="64" t="s">
        <v>106</v>
      </c>
      <c r="N86" s="64" t="s">
        <v>235</v>
      </c>
      <c r="O86" s="67">
        <v>1.0000000000000001E-5</v>
      </c>
      <c r="P86" s="64">
        <v>0.9</v>
      </c>
      <c r="Q86" s="64">
        <f>+Tabla10[[#This Row],[Conversion a gramos]]*Tabla10[[#This Row],[FC Base anhidra]]</f>
        <v>9.0000000000000002E-6</v>
      </c>
      <c r="U86" s="76"/>
    </row>
    <row r="87" spans="4:21" ht="15" thickBot="1" x14ac:dyDescent="0.35">
      <c r="H87" s="64" t="s">
        <v>33</v>
      </c>
      <c r="I87" s="64" t="s">
        <v>17</v>
      </c>
      <c r="J87" s="64" t="s">
        <v>186</v>
      </c>
      <c r="K87" s="64" t="s">
        <v>160</v>
      </c>
      <c r="L87" s="64" t="s">
        <v>179</v>
      </c>
      <c r="M87" s="64" t="s">
        <v>197</v>
      </c>
      <c r="N87" s="64" t="s">
        <v>235</v>
      </c>
      <c r="O87" s="67">
        <v>1.0000000000000001E-5</v>
      </c>
      <c r="P87" s="64">
        <v>0.9</v>
      </c>
      <c r="Q87" s="64">
        <f>+Tabla10[[#This Row],[Conversion a gramos]]*Tabla10[[#This Row],[FC Base anhidra]]</f>
        <v>9.0000000000000002E-6</v>
      </c>
      <c r="T87" s="76"/>
      <c r="U87" s="76"/>
    </row>
    <row r="88" spans="4:21" x14ac:dyDescent="0.3">
      <c r="D88" s="60" t="s">
        <v>5</v>
      </c>
      <c r="E88" s="77" t="s">
        <v>5</v>
      </c>
      <c r="H88" s="64" t="s">
        <v>33</v>
      </c>
      <c r="I88" s="64" t="s">
        <v>17</v>
      </c>
      <c r="J88" s="64" t="s">
        <v>190</v>
      </c>
      <c r="K88" s="64" t="s">
        <v>110</v>
      </c>
      <c r="L88" s="64" t="s">
        <v>191</v>
      </c>
      <c r="M88" s="64" t="s">
        <v>200</v>
      </c>
      <c r="N88" s="64" t="s">
        <v>235</v>
      </c>
      <c r="O88" s="67">
        <v>1.0000000000000001E-5</v>
      </c>
      <c r="P88" s="64">
        <v>0.9</v>
      </c>
      <c r="Q88" s="64">
        <f>+Tabla10[[#This Row],[Conversion a gramos]]*Tabla10[[#This Row],[FC Base anhidra]]</f>
        <v>9.0000000000000002E-6</v>
      </c>
      <c r="T88" s="76"/>
      <c r="U88" s="76"/>
    </row>
    <row r="89" spans="4:21" x14ac:dyDescent="0.3">
      <c r="E89" s="78" t="s">
        <v>10</v>
      </c>
      <c r="H89" s="64" t="s">
        <v>33</v>
      </c>
      <c r="I89" s="64" t="s">
        <v>17</v>
      </c>
      <c r="J89" s="64" t="s">
        <v>188</v>
      </c>
      <c r="K89" s="64" t="s">
        <v>162</v>
      </c>
      <c r="L89" s="64" t="s">
        <v>179</v>
      </c>
      <c r="M89" s="64" t="s">
        <v>199</v>
      </c>
      <c r="N89" s="64" t="s">
        <v>235</v>
      </c>
      <c r="O89" s="67">
        <v>1.0000000000000001E-5</v>
      </c>
      <c r="P89" s="64">
        <v>0.9</v>
      </c>
      <c r="Q89" s="64">
        <f>+Tabla10[[#This Row],[Conversion a gramos]]*Tabla10[[#This Row],[FC Base anhidra]]</f>
        <v>9.0000000000000002E-6</v>
      </c>
      <c r="T89" s="76"/>
      <c r="U89" s="76"/>
    </row>
    <row r="90" spans="4:21" x14ac:dyDescent="0.3">
      <c r="D90" s="60" t="s">
        <v>3</v>
      </c>
      <c r="E90" s="78" t="s">
        <v>3</v>
      </c>
      <c r="H90" s="64" t="s">
        <v>33</v>
      </c>
      <c r="I90" s="64" t="s">
        <v>17</v>
      </c>
      <c r="J90" s="64" t="s">
        <v>35</v>
      </c>
      <c r="K90" s="64" t="s">
        <v>161</v>
      </c>
      <c r="L90" s="64" t="s">
        <v>179</v>
      </c>
      <c r="M90" s="64" t="s">
        <v>192</v>
      </c>
      <c r="N90" s="64" t="s">
        <v>237</v>
      </c>
      <c r="O90" s="67">
        <v>2.0000000000000002E-5</v>
      </c>
      <c r="P90" s="64">
        <v>0.9</v>
      </c>
      <c r="Q90" s="64">
        <f>+Tabla10[[#This Row],[Conversion a gramos]]*Tabla10[[#This Row],[FC Base anhidra]]</f>
        <v>1.8E-5</v>
      </c>
      <c r="T90" s="76"/>
      <c r="U90" s="76"/>
    </row>
    <row r="91" spans="4:21" x14ac:dyDescent="0.3">
      <c r="D91" s="61" t="s">
        <v>8</v>
      </c>
      <c r="E91" s="78" t="s">
        <v>8</v>
      </c>
      <c r="G91" s="60"/>
      <c r="H91" s="64" t="s">
        <v>33</v>
      </c>
      <c r="I91" s="64" t="s">
        <v>17</v>
      </c>
      <c r="J91" s="64" t="s">
        <v>38</v>
      </c>
      <c r="K91" s="64" t="s">
        <v>162</v>
      </c>
      <c r="L91" s="64" t="s">
        <v>180</v>
      </c>
      <c r="M91" s="64" t="s">
        <v>106</v>
      </c>
      <c r="N91" s="64" t="s">
        <v>237</v>
      </c>
      <c r="O91" s="67">
        <v>2.0000000000000002E-5</v>
      </c>
      <c r="P91" s="64">
        <v>0.9</v>
      </c>
      <c r="Q91" s="64">
        <f>+Tabla10[[#This Row],[Conversion a gramos]]*Tabla10[[#This Row],[FC Base anhidra]]</f>
        <v>1.8E-5</v>
      </c>
      <c r="T91" s="76"/>
      <c r="U91" s="76"/>
    </row>
    <row r="92" spans="4:21" x14ac:dyDescent="0.3">
      <c r="D92" s="60" t="s">
        <v>12</v>
      </c>
      <c r="E92" s="78" t="s">
        <v>12</v>
      </c>
      <c r="H92" s="64" t="s">
        <v>33</v>
      </c>
      <c r="I92" s="64" t="s">
        <v>17</v>
      </c>
      <c r="J92" s="64" t="s">
        <v>187</v>
      </c>
      <c r="K92" s="64" t="s">
        <v>162</v>
      </c>
      <c r="L92" s="64" t="s">
        <v>179</v>
      </c>
      <c r="M92" s="64" t="s">
        <v>198</v>
      </c>
      <c r="N92" s="64" t="s">
        <v>237</v>
      </c>
      <c r="O92" s="67">
        <v>2.0000000000000002E-5</v>
      </c>
      <c r="P92" s="64">
        <v>0.9</v>
      </c>
      <c r="Q92" s="64">
        <f>+Tabla10[[#This Row],[Conversion a gramos]]*Tabla10[[#This Row],[FC Base anhidra]]</f>
        <v>1.8E-5</v>
      </c>
      <c r="T92" s="76"/>
      <c r="U92" s="76"/>
    </row>
    <row r="93" spans="4:21" ht="15" thickBot="1" x14ac:dyDescent="0.35">
      <c r="D93" s="60" t="s">
        <v>17</v>
      </c>
      <c r="E93" s="78" t="s">
        <v>17</v>
      </c>
      <c r="H93" s="64" t="s">
        <v>33</v>
      </c>
      <c r="I93" s="64" t="s">
        <v>17</v>
      </c>
      <c r="J93" s="64" t="s">
        <v>185</v>
      </c>
      <c r="K93" s="64" t="s">
        <v>201</v>
      </c>
      <c r="L93" s="64" t="s">
        <v>179</v>
      </c>
      <c r="M93" s="64" t="s">
        <v>194</v>
      </c>
      <c r="N93" s="64" t="s">
        <v>237</v>
      </c>
      <c r="O93" s="67">
        <v>2.0000000000000002E-5</v>
      </c>
      <c r="P93" s="64">
        <v>0.9</v>
      </c>
      <c r="Q93" s="64">
        <f>+Tabla10[[#This Row],[Conversion a gramos]]*Tabla10[[#This Row],[FC Base anhidra]]</f>
        <v>1.8E-5</v>
      </c>
      <c r="T93" s="76"/>
    </row>
    <row r="94" spans="4:21" x14ac:dyDescent="0.3">
      <c r="D94" s="61" t="s">
        <v>79</v>
      </c>
      <c r="E94" s="79" t="s">
        <v>79</v>
      </c>
      <c r="H94" s="64" t="s">
        <v>33</v>
      </c>
      <c r="I94" s="64" t="s">
        <v>17</v>
      </c>
      <c r="J94" s="64" t="s">
        <v>34</v>
      </c>
      <c r="K94" s="64" t="s">
        <v>161</v>
      </c>
      <c r="L94" s="64" t="s">
        <v>179</v>
      </c>
      <c r="M94" s="64" t="s">
        <v>195</v>
      </c>
      <c r="N94" s="64" t="s">
        <v>238</v>
      </c>
      <c r="O94" s="67">
        <v>4.0000000000000003E-5</v>
      </c>
      <c r="P94" s="64">
        <v>0.9</v>
      </c>
      <c r="Q94" s="64">
        <f>+Tabla10[[#This Row],[Conversion a gramos]]*Tabla10[[#This Row],[FC Base anhidra]]</f>
        <v>3.6000000000000001E-5</v>
      </c>
      <c r="U94" s="76"/>
    </row>
    <row r="95" spans="4:21" x14ac:dyDescent="0.3">
      <c r="D95" s="61" t="s">
        <v>23</v>
      </c>
      <c r="E95" s="80" t="s">
        <v>23</v>
      </c>
      <c r="H95" s="64" t="s">
        <v>33</v>
      </c>
      <c r="I95" s="64" t="s">
        <v>17</v>
      </c>
      <c r="J95" s="64" t="s">
        <v>189</v>
      </c>
      <c r="K95" s="64" t="s">
        <v>160</v>
      </c>
      <c r="L95" s="64" t="s">
        <v>179</v>
      </c>
      <c r="M95" s="64" t="s">
        <v>197</v>
      </c>
      <c r="N95" s="64" t="s">
        <v>238</v>
      </c>
      <c r="O95" s="67">
        <v>4.0000000000000003E-5</v>
      </c>
      <c r="P95" s="64">
        <v>0.9</v>
      </c>
      <c r="Q95" s="64">
        <f>+Tabla10[[#This Row],[Conversion a gramos]]*Tabla10[[#This Row],[FC Base anhidra]]</f>
        <v>3.6000000000000001E-5</v>
      </c>
      <c r="T95" s="76"/>
      <c r="U95" s="76"/>
    </row>
    <row r="96" spans="4:21" x14ac:dyDescent="0.3">
      <c r="H96" s="64" t="s">
        <v>77</v>
      </c>
      <c r="I96" s="64" t="s">
        <v>23</v>
      </c>
      <c r="J96" s="64" t="s">
        <v>224</v>
      </c>
      <c r="K96" s="64" t="s">
        <v>143</v>
      </c>
      <c r="L96" s="64" t="s">
        <v>191</v>
      </c>
      <c r="M96" s="64" t="s">
        <v>225</v>
      </c>
      <c r="N96" s="64" t="s">
        <v>236</v>
      </c>
      <c r="O96" s="64">
        <v>5.0000000000000001E-3</v>
      </c>
      <c r="P96" s="64">
        <v>1</v>
      </c>
      <c r="Q96" s="64">
        <f>+Tabla10[[#This Row],[Conversion a gramos]]*Tabla10[[#This Row],[FC Base anhidra]]</f>
        <v>5.0000000000000001E-3</v>
      </c>
      <c r="T96" s="76"/>
      <c r="U96" s="76"/>
    </row>
    <row r="97" spans="8:21" x14ac:dyDescent="0.3">
      <c r="H97" s="64" t="s">
        <v>77</v>
      </c>
      <c r="I97" s="64" t="s">
        <v>23</v>
      </c>
      <c r="J97" s="64" t="s">
        <v>78</v>
      </c>
      <c r="K97" s="64" t="s">
        <v>143</v>
      </c>
      <c r="L97" s="64" t="s">
        <v>180</v>
      </c>
      <c r="M97" s="64" t="s">
        <v>118</v>
      </c>
      <c r="N97" s="64" t="s">
        <v>236</v>
      </c>
      <c r="O97" s="64">
        <v>5.0000000000000001E-3</v>
      </c>
      <c r="P97" s="64">
        <v>1</v>
      </c>
      <c r="Q97" s="64">
        <f>+Tabla10[[#This Row],[Conversion a gramos]]*Tabla10[[#This Row],[FC Base anhidra]]</f>
        <v>5.0000000000000001E-3</v>
      </c>
      <c r="T97" s="76"/>
      <c r="U97" s="76"/>
    </row>
    <row r="98" spans="8:21" x14ac:dyDescent="0.3">
      <c r="H98" s="64" t="s">
        <v>23</v>
      </c>
      <c r="I98" s="64" t="s">
        <v>23</v>
      </c>
      <c r="J98" s="64" t="s">
        <v>141</v>
      </c>
      <c r="K98" s="64" t="s">
        <v>143</v>
      </c>
      <c r="L98" s="64" t="s">
        <v>180</v>
      </c>
      <c r="M98" s="64" t="s">
        <v>145</v>
      </c>
      <c r="N98" s="64" t="s">
        <v>236</v>
      </c>
      <c r="O98" s="64">
        <v>5.0000000000000001E-3</v>
      </c>
      <c r="P98" s="64">
        <v>1</v>
      </c>
      <c r="Q98" s="64">
        <f>+Tabla10[[#This Row],[Conversion a gramos]]*Tabla10[[#This Row],[FC Base anhidra]]</f>
        <v>5.0000000000000001E-3</v>
      </c>
      <c r="T98" s="76"/>
      <c r="U98" s="76"/>
    </row>
    <row r="99" spans="8:21" x14ac:dyDescent="0.3">
      <c r="H99" s="64" t="s">
        <v>23</v>
      </c>
      <c r="I99" s="64" t="s">
        <v>23</v>
      </c>
      <c r="J99" s="64" t="s">
        <v>142</v>
      </c>
      <c r="K99" s="64" t="s">
        <v>144</v>
      </c>
      <c r="L99" s="64" t="s">
        <v>180</v>
      </c>
      <c r="M99" s="64" t="s">
        <v>146</v>
      </c>
      <c r="N99" s="64" t="s">
        <v>236</v>
      </c>
      <c r="O99" s="64">
        <v>5.0000000000000001E-3</v>
      </c>
      <c r="P99" s="64">
        <v>1</v>
      </c>
      <c r="Q99" s="64">
        <f>+Tabla10[[#This Row],[Conversion a gramos]]*Tabla10[[#This Row],[FC Base anhidra]]</f>
        <v>5.0000000000000001E-3</v>
      </c>
      <c r="T99" s="76"/>
      <c r="U99" s="76"/>
    </row>
    <row r="100" spans="8:21" x14ac:dyDescent="0.3">
      <c r="H100" s="64" t="s">
        <v>79</v>
      </c>
      <c r="I100" s="64" t="s">
        <v>79</v>
      </c>
      <c r="J100" s="64" t="s">
        <v>229</v>
      </c>
      <c r="K100" s="64" t="s">
        <v>162</v>
      </c>
      <c r="L100" s="64" t="s">
        <v>179</v>
      </c>
      <c r="M100" s="64" t="s">
        <v>231</v>
      </c>
      <c r="N100" s="64" t="s">
        <v>248</v>
      </c>
      <c r="O100" s="64">
        <v>2.5000000000000001E-2</v>
      </c>
      <c r="P100" s="64">
        <v>1</v>
      </c>
      <c r="Q100" s="64">
        <f>+Tabla10[[#This Row],[Conversion a gramos]]*Tabla10[[#This Row],[FC Base anhidra]]</f>
        <v>2.5000000000000001E-2</v>
      </c>
      <c r="T100" s="76"/>
      <c r="U100" s="76"/>
    </row>
    <row r="101" spans="8:21" x14ac:dyDescent="0.3">
      <c r="H101" s="64" t="s">
        <v>79</v>
      </c>
      <c r="I101" s="64" t="s">
        <v>79</v>
      </c>
      <c r="J101" s="64" t="s">
        <v>80</v>
      </c>
      <c r="K101" s="64" t="s">
        <v>162</v>
      </c>
      <c r="L101" s="64" t="s">
        <v>180</v>
      </c>
      <c r="M101" s="64" t="s">
        <v>166</v>
      </c>
      <c r="N101" s="64" t="s">
        <v>244</v>
      </c>
      <c r="O101" s="64">
        <v>0.05</v>
      </c>
      <c r="P101" s="64">
        <v>1</v>
      </c>
      <c r="Q101" s="64">
        <f>+Tabla10[[#This Row],[Conversion a gramos]]*Tabla10[[#This Row],[FC Base anhidra]]</f>
        <v>0.05</v>
      </c>
      <c r="T101" s="76"/>
      <c r="U101" s="76"/>
    </row>
    <row r="102" spans="8:21" x14ac:dyDescent="0.3">
      <c r="H102" s="64" t="s">
        <v>163</v>
      </c>
      <c r="I102" s="64" t="s">
        <v>79</v>
      </c>
      <c r="J102" s="64" t="s">
        <v>81</v>
      </c>
      <c r="K102" s="64" t="s">
        <v>161</v>
      </c>
      <c r="L102" s="64" t="s">
        <v>180</v>
      </c>
      <c r="M102" s="64" t="s">
        <v>167</v>
      </c>
      <c r="N102" s="64" t="s">
        <v>244</v>
      </c>
      <c r="O102" s="64">
        <v>0.05</v>
      </c>
      <c r="P102" s="64">
        <v>1</v>
      </c>
      <c r="Q102" s="64">
        <f>+Tabla10[[#This Row],[Conversion a gramos]]*Tabla10[[#This Row],[FC Base anhidra]]</f>
        <v>0.05</v>
      </c>
      <c r="T102" s="76"/>
      <c r="U102" s="76"/>
    </row>
    <row r="103" spans="8:21" x14ac:dyDescent="0.3">
      <c r="H103" s="64" t="s">
        <v>79</v>
      </c>
      <c r="I103" s="64" t="s">
        <v>79</v>
      </c>
      <c r="J103" s="64" t="s">
        <v>230</v>
      </c>
      <c r="K103" s="64" t="s">
        <v>161</v>
      </c>
      <c r="L103" s="64" t="s">
        <v>179</v>
      </c>
      <c r="M103" s="64" t="s">
        <v>231</v>
      </c>
      <c r="N103" s="64" t="s">
        <v>249</v>
      </c>
      <c r="O103" s="64">
        <v>7.4999999999999997E-2</v>
      </c>
      <c r="P103" s="64">
        <v>1</v>
      </c>
      <c r="Q103" s="64">
        <f>+Tabla10[[#This Row],[Conversion a gramos]]*Tabla10[[#This Row],[FC Base anhidra]]</f>
        <v>7.4999999999999997E-2</v>
      </c>
      <c r="T103" s="76"/>
      <c r="U103" s="76"/>
    </row>
    <row r="104" spans="8:21" x14ac:dyDescent="0.3">
      <c r="H104" s="64" t="s">
        <v>79</v>
      </c>
      <c r="I104" s="64" t="s">
        <v>79</v>
      </c>
      <c r="J104" s="64" t="s">
        <v>83</v>
      </c>
      <c r="K104" s="64" t="s">
        <v>160</v>
      </c>
      <c r="L104" s="64" t="s">
        <v>180</v>
      </c>
      <c r="M104" s="64" t="s">
        <v>164</v>
      </c>
      <c r="N104" s="64" t="s">
        <v>243</v>
      </c>
      <c r="O104" s="64">
        <v>0.1</v>
      </c>
      <c r="P104" s="64">
        <v>1</v>
      </c>
      <c r="Q104" s="64">
        <f>+Tabla10[[#This Row],[Conversion a gramos]]*Tabla10[[#This Row],[FC Base anhidra]]</f>
        <v>0.1</v>
      </c>
      <c r="T104" s="76"/>
      <c r="U104" s="76"/>
    </row>
    <row r="105" spans="8:21" x14ac:dyDescent="0.3">
      <c r="H105" s="64" t="s">
        <v>79</v>
      </c>
      <c r="I105" s="64" t="s">
        <v>79</v>
      </c>
      <c r="J105" s="64" t="s">
        <v>82</v>
      </c>
      <c r="K105" s="64" t="s">
        <v>161</v>
      </c>
      <c r="L105" s="64" t="s">
        <v>180</v>
      </c>
      <c r="M105" s="64" t="s">
        <v>165</v>
      </c>
      <c r="N105" s="64" t="s">
        <v>243</v>
      </c>
      <c r="O105" s="64">
        <v>0.1</v>
      </c>
      <c r="P105" s="64">
        <v>1</v>
      </c>
      <c r="Q105" s="64">
        <f>+Tabla10[[#This Row],[Conversion a gramos]]*Tabla10[[#This Row],[FC Base anhidra]]</f>
        <v>0.1</v>
      </c>
      <c r="T105" s="76"/>
      <c r="U105" s="76"/>
    </row>
    <row r="106" spans="8:21" x14ac:dyDescent="0.3">
      <c r="H106" s="64" t="s">
        <v>79</v>
      </c>
      <c r="I106" s="64" t="s">
        <v>79</v>
      </c>
      <c r="J106" s="64" t="s">
        <v>228</v>
      </c>
      <c r="K106" s="64" t="s">
        <v>162</v>
      </c>
      <c r="L106" s="64" t="s">
        <v>179</v>
      </c>
      <c r="M106" s="64" t="s">
        <v>231</v>
      </c>
      <c r="N106" s="64" t="s">
        <v>247</v>
      </c>
      <c r="O106" s="64">
        <v>0.15</v>
      </c>
      <c r="P106" s="64">
        <v>1</v>
      </c>
      <c r="Q106" s="64">
        <f>+Tabla10[[#This Row],[Conversion a gramos]]*Tabla10[[#This Row],[FC Base anhidra]]</f>
        <v>0.15</v>
      </c>
      <c r="T106" s="76"/>
      <c r="U106" s="76"/>
    </row>
    <row r="107" spans="8:21" x14ac:dyDescent="0.3">
      <c r="H107" s="64" t="s">
        <v>79</v>
      </c>
      <c r="I107" s="64" t="s">
        <v>79</v>
      </c>
      <c r="J107" s="64" t="s">
        <v>226</v>
      </c>
      <c r="K107" s="64" t="s">
        <v>162</v>
      </c>
      <c r="L107" s="64" t="s">
        <v>179</v>
      </c>
      <c r="M107" s="64" t="s">
        <v>231</v>
      </c>
      <c r="N107" s="64" t="s">
        <v>245</v>
      </c>
      <c r="O107" s="64">
        <v>0.2</v>
      </c>
      <c r="P107" s="64">
        <v>1</v>
      </c>
      <c r="Q107" s="64">
        <f>+Tabla10[[#This Row],[Conversion a gramos]]*Tabla10[[#This Row],[FC Base anhidra]]</f>
        <v>0.2</v>
      </c>
      <c r="T107" s="76"/>
      <c r="U107" s="76"/>
    </row>
    <row r="108" spans="8:21" x14ac:dyDescent="0.3">
      <c r="H108" s="64" t="s">
        <v>79</v>
      </c>
      <c r="I108" s="64" t="s">
        <v>79</v>
      </c>
      <c r="J108" s="64" t="s">
        <v>227</v>
      </c>
      <c r="K108" s="64" t="s">
        <v>162</v>
      </c>
      <c r="L108" s="64" t="s">
        <v>179</v>
      </c>
      <c r="M108" s="64" t="s">
        <v>231</v>
      </c>
      <c r="N108" s="64" t="s">
        <v>246</v>
      </c>
      <c r="O108" s="64">
        <v>0.25</v>
      </c>
      <c r="P108" s="64">
        <v>1</v>
      </c>
      <c r="Q108" s="64">
        <f>+Tabla10[[#This Row],[Conversion a gramos]]*Tabla10[[#This Row],[FC Base anhidra]]</f>
        <v>0.25</v>
      </c>
      <c r="T108" s="76"/>
      <c r="U108" s="76"/>
    </row>
    <row r="109" spans="8:21" x14ac:dyDescent="0.3">
      <c r="H109" s="64" t="s">
        <v>56</v>
      </c>
      <c r="I109" s="64" t="s">
        <v>8</v>
      </c>
      <c r="J109" s="64" t="s">
        <v>177</v>
      </c>
      <c r="K109" s="64" t="s">
        <v>124</v>
      </c>
      <c r="L109" s="64" t="s">
        <v>179</v>
      </c>
      <c r="M109" s="64" t="s">
        <v>182</v>
      </c>
      <c r="N109" s="64" t="s">
        <v>235</v>
      </c>
      <c r="O109" s="64">
        <v>1.0000000000000001E-5</v>
      </c>
      <c r="P109" s="68">
        <v>0.9</v>
      </c>
      <c r="Q109" s="64">
        <f>+Tabla10[[#This Row],[Conversion a gramos]]*Tabla10[[#This Row],[FC Base anhidra]]</f>
        <v>9.0000000000000002E-6</v>
      </c>
      <c r="T109" s="76"/>
      <c r="U109" s="76"/>
    </row>
    <row r="110" spans="8:21" x14ac:dyDescent="0.3">
      <c r="T110" s="76"/>
      <c r="U110" s="76"/>
    </row>
    <row r="111" spans="8:21" x14ac:dyDescent="0.3">
      <c r="O111" s="67"/>
      <c r="T111" s="76"/>
      <c r="U111" s="76"/>
    </row>
    <row r="112" spans="8:21" x14ac:dyDescent="0.3">
      <c r="T112" s="76"/>
      <c r="U112" s="76"/>
    </row>
    <row r="113" spans="14:21" x14ac:dyDescent="0.3">
      <c r="T113" s="76"/>
      <c r="U113" s="76"/>
    </row>
    <row r="114" spans="14:21" x14ac:dyDescent="0.3">
      <c r="O114" s="67"/>
      <c r="T114" s="76"/>
      <c r="U114" s="76"/>
    </row>
    <row r="115" spans="14:21" x14ac:dyDescent="0.3">
      <c r="O115" s="67"/>
      <c r="T115" s="76"/>
      <c r="U115" s="76"/>
    </row>
    <row r="116" spans="14:21" x14ac:dyDescent="0.3">
      <c r="N116" s="74"/>
      <c r="O116" s="67"/>
      <c r="T116" s="76"/>
    </row>
    <row r="117" spans="14:21" x14ac:dyDescent="0.3">
      <c r="N117" s="74"/>
      <c r="O117" s="67"/>
    </row>
    <row r="118" spans="14:21" x14ac:dyDescent="0.3">
      <c r="N118" s="74"/>
      <c r="O118" s="67"/>
    </row>
    <row r="119" spans="14:21" x14ac:dyDescent="0.3">
      <c r="N119" s="74"/>
      <c r="O119" s="67"/>
    </row>
    <row r="120" spans="14:21" x14ac:dyDescent="0.3">
      <c r="N120" s="74"/>
      <c r="O120" s="67"/>
    </row>
    <row r="121" spans="14:21" x14ac:dyDescent="0.3">
      <c r="N121" s="74"/>
      <c r="O121" s="67"/>
    </row>
    <row r="122" spans="14:21" x14ac:dyDescent="0.3">
      <c r="O122" s="67"/>
    </row>
    <row r="125" spans="14:21" x14ac:dyDescent="0.3">
      <c r="O125" s="67"/>
    </row>
    <row r="126" spans="14:21" x14ac:dyDescent="0.3">
      <c r="O126" s="67"/>
    </row>
    <row r="128" spans="14:21" x14ac:dyDescent="0.3">
      <c r="O128" s="67"/>
    </row>
    <row r="129" spans="15:15" x14ac:dyDescent="0.3">
      <c r="O129" s="67"/>
    </row>
    <row r="131" spans="15:15" x14ac:dyDescent="0.3">
      <c r="O131" s="67"/>
    </row>
    <row r="132" spans="15:15" x14ac:dyDescent="0.3">
      <c r="O132" s="67"/>
    </row>
    <row r="134" spans="15:15" x14ac:dyDescent="0.3">
      <c r="O134" s="67"/>
    </row>
    <row r="135" spans="15:15" x14ac:dyDescent="0.3">
      <c r="O135" s="67"/>
    </row>
    <row r="137" spans="15:15" x14ac:dyDescent="0.3">
      <c r="O137" s="67"/>
    </row>
    <row r="138" spans="15:15" x14ac:dyDescent="0.3">
      <c r="O138" s="67"/>
    </row>
    <row r="140" spans="15:15" x14ac:dyDescent="0.3">
      <c r="O140" s="67"/>
    </row>
    <row r="141" spans="15:15" x14ac:dyDescent="0.3">
      <c r="O141" s="67"/>
    </row>
    <row r="143" spans="15:15" x14ac:dyDescent="0.3">
      <c r="O143" s="67"/>
    </row>
    <row r="144" spans="15:15" x14ac:dyDescent="0.3">
      <c r="O144" s="67"/>
    </row>
    <row r="146" spans="15:15" x14ac:dyDescent="0.3">
      <c r="O146" s="67"/>
    </row>
    <row r="147" spans="15:15" x14ac:dyDescent="0.3">
      <c r="O147" s="67"/>
    </row>
    <row r="149" spans="15:15" x14ac:dyDescent="0.3">
      <c r="O149" s="67"/>
    </row>
    <row r="150" spans="15:15" x14ac:dyDescent="0.3">
      <c r="O150" s="67"/>
    </row>
    <row r="152" spans="15:15" x14ac:dyDescent="0.3">
      <c r="O152" s="67"/>
    </row>
    <row r="153" spans="15:15" x14ac:dyDescent="0.3">
      <c r="O153" s="67"/>
    </row>
    <row r="155" spans="15:15" x14ac:dyDescent="0.3">
      <c r="O155" s="67"/>
    </row>
    <row r="156" spans="15:15" x14ac:dyDescent="0.3">
      <c r="O156" s="67"/>
    </row>
    <row r="158" spans="15:15" x14ac:dyDescent="0.3">
      <c r="O158" s="67"/>
    </row>
    <row r="159" spans="15:15" x14ac:dyDescent="0.3">
      <c r="O159" s="67"/>
    </row>
    <row r="161" spans="15:15" x14ac:dyDescent="0.3">
      <c r="O161" s="67"/>
    </row>
    <row r="162" spans="15:15" x14ac:dyDescent="0.3">
      <c r="O162" s="67"/>
    </row>
    <row r="164" spans="15:15" x14ac:dyDescent="0.3">
      <c r="O164" s="67"/>
    </row>
    <row r="165" spans="15:15" x14ac:dyDescent="0.3">
      <c r="O165" s="67"/>
    </row>
  </sheetData>
  <sheetProtection algorithmName="SHA-512" hashValue="VoZsF3r7h3EBIUhCBEuiWJe72fZya5x3Tu9TEkjmkXYks3byI+ZoG6jPgAOM+KqG1M51W+jYaOdC7Xq+6FPvaw==" saltValue="r9/fpxnmimN5U291vK5G0A==" spinCount="100000" sheet="1" objects="1" scenarios="1"/>
  <sortState xmlns:xlrd2="http://schemas.microsoft.com/office/spreadsheetml/2017/richdata2" ref="S28:S35">
    <sortCondition ref="S28:S35"/>
  </sortState>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DEB5-139C-4E89-A2C5-2F7CA750E8DF}">
  <dimension ref="A1:G37"/>
  <sheetViews>
    <sheetView showGridLines="0" showRowColHeaders="0" tabSelected="1" zoomScale="97" workbookViewId="0">
      <selection activeCell="D7" sqref="D7"/>
    </sheetView>
  </sheetViews>
  <sheetFormatPr baseColWidth="10" defaultColWidth="0" defaultRowHeight="14.4" zeroHeight="1" x14ac:dyDescent="0.3"/>
  <cols>
    <col min="1" max="1" width="6.44140625" style="1" customWidth="1"/>
    <col min="2" max="2" width="18.21875" style="1" customWidth="1"/>
    <col min="3" max="3" width="34.88671875" style="1" customWidth="1"/>
    <col min="4" max="4" width="32.88671875" style="1" customWidth="1"/>
    <col min="5" max="5" width="31.77734375" style="1" customWidth="1"/>
    <col min="6" max="6" width="19.88671875" style="1" customWidth="1"/>
    <col min="7" max="7" width="6" style="1" customWidth="1"/>
    <col min="8" max="16384" width="11.5546875" style="1" hidden="1"/>
  </cols>
  <sheetData>
    <row r="1" spans="1:7" x14ac:dyDescent="0.3"/>
    <row r="2" spans="1:7" ht="22.2" customHeight="1" x14ac:dyDescent="0.3">
      <c r="A2" s="32"/>
      <c r="B2" s="111" t="s">
        <v>329</v>
      </c>
      <c r="C2" s="111"/>
      <c r="D2" s="111"/>
      <c r="E2" s="111"/>
      <c r="F2" s="111"/>
      <c r="G2" s="32"/>
    </row>
    <row r="3" spans="1:7" ht="15.6" customHeight="1" x14ac:dyDescent="0.3">
      <c r="A3" s="32"/>
      <c r="B3" s="111"/>
      <c r="C3" s="111"/>
      <c r="D3" s="111"/>
      <c r="E3" s="111"/>
      <c r="F3" s="111"/>
      <c r="G3" s="32"/>
    </row>
    <row r="4" spans="1:7" ht="21" customHeight="1" x14ac:dyDescent="0.3">
      <c r="A4" s="32"/>
      <c r="B4" s="113" t="s">
        <v>94</v>
      </c>
      <c r="C4" s="113"/>
      <c r="D4" s="113"/>
      <c r="E4" s="113"/>
      <c r="F4" s="113"/>
      <c r="G4" s="32"/>
    </row>
    <row r="5" spans="1:7" ht="18" customHeight="1" x14ac:dyDescent="0.3">
      <c r="A5" s="32"/>
      <c r="B5" s="112" t="s">
        <v>95</v>
      </c>
      <c r="C5" s="112"/>
      <c r="D5" s="112"/>
      <c r="E5" s="112"/>
      <c r="F5" s="112"/>
      <c r="G5" s="32"/>
    </row>
    <row r="6" spans="1:7" x14ac:dyDescent="0.3"/>
    <row r="7" spans="1:7" ht="15.6" x14ac:dyDescent="0.3">
      <c r="C7" s="85" t="s">
        <v>27</v>
      </c>
      <c r="D7" s="20"/>
    </row>
    <row r="8" spans="1:7" ht="5.4" customHeight="1" x14ac:dyDescent="0.3">
      <c r="C8" s="85"/>
      <c r="D8" s="88"/>
    </row>
    <row r="9" spans="1:7" ht="15.6" x14ac:dyDescent="0.3">
      <c r="C9" s="85" t="s">
        <v>89</v>
      </c>
      <c r="D9" s="20"/>
    </row>
    <row r="10" spans="1:7" ht="5.4" customHeight="1" x14ac:dyDescent="0.3">
      <c r="C10" s="85"/>
      <c r="D10" s="88"/>
    </row>
    <row r="11" spans="1:7" ht="15.6" x14ac:dyDescent="0.3">
      <c r="C11" s="85" t="s">
        <v>88</v>
      </c>
      <c r="D11" s="20"/>
    </row>
    <row r="12" spans="1:7" ht="5.4" customHeight="1" x14ac:dyDescent="0.3">
      <c r="C12" s="85"/>
      <c r="D12" s="88"/>
    </row>
    <row r="13" spans="1:7" ht="15.6" x14ac:dyDescent="0.3">
      <c r="C13" s="85" t="s">
        <v>92</v>
      </c>
      <c r="D13" s="20"/>
    </row>
    <row r="14" spans="1:7" ht="5.4" customHeight="1" x14ac:dyDescent="0.3">
      <c r="C14" s="85"/>
      <c r="D14" s="88"/>
    </row>
    <row r="15" spans="1:7" ht="15.6" x14ac:dyDescent="0.3">
      <c r="C15" s="85" t="s">
        <v>91</v>
      </c>
      <c r="D15" s="21"/>
      <c r="E15" s="86" t="s">
        <v>87</v>
      </c>
      <c r="F15" s="86"/>
    </row>
    <row r="16" spans="1:7" ht="5.4" customHeight="1" x14ac:dyDescent="0.3">
      <c r="C16" s="85"/>
      <c r="D16" s="88"/>
    </row>
    <row r="17" spans="2:6" ht="15.6" x14ac:dyDescent="0.3">
      <c r="C17" s="85"/>
      <c r="D17" s="88"/>
    </row>
    <row r="18" spans="2:6" ht="16.2" customHeight="1" x14ac:dyDescent="0.3">
      <c r="C18" s="85" t="s">
        <v>93</v>
      </c>
      <c r="D18" s="20"/>
      <c r="E18" s="89" t="s">
        <v>86</v>
      </c>
      <c r="F18" s="86"/>
    </row>
    <row r="19" spans="2:6" ht="4.2" customHeight="1" x14ac:dyDescent="0.3">
      <c r="C19" s="85"/>
      <c r="D19" s="85"/>
      <c r="E19" s="86"/>
      <c r="F19" s="86"/>
    </row>
    <row r="20" spans="2:6" ht="16.2" customHeight="1" x14ac:dyDescent="0.3">
      <c r="C20" s="87" t="s">
        <v>318</v>
      </c>
      <c r="E20" s="86"/>
      <c r="F20" s="86"/>
    </row>
    <row r="21" spans="2:6" ht="4.2" customHeight="1" x14ac:dyDescent="0.3">
      <c r="C21" s="85"/>
      <c r="D21" s="88"/>
    </row>
    <row r="22" spans="2:6" ht="15.6" x14ac:dyDescent="0.3">
      <c r="C22" s="85" t="s">
        <v>90</v>
      </c>
      <c r="D22" s="20"/>
    </row>
    <row r="23" spans="2:6" ht="15.6" x14ac:dyDescent="0.3">
      <c r="C23" s="81"/>
    </row>
    <row r="24" spans="2:6" x14ac:dyDescent="0.3"/>
    <row r="25" spans="2:6" ht="45" customHeight="1" x14ac:dyDescent="0.3">
      <c r="B25" s="114" t="s">
        <v>317</v>
      </c>
      <c r="C25" s="114"/>
      <c r="D25" s="114"/>
      <c r="E25" s="114"/>
      <c r="F25" s="114"/>
    </row>
    <row r="26" spans="2:6" x14ac:dyDescent="0.3"/>
    <row r="27" spans="2:6" ht="20.399999999999999" customHeight="1" x14ac:dyDescent="0.3">
      <c r="B27" s="82" t="s">
        <v>5</v>
      </c>
      <c r="C27" s="83" t="str">
        <f>_xlfn.CONCAT(ROUND(SUMIF(Table2[[#All],[Medicamento (Principio Activo)]],Empresa!B27,Previsión_2027!$H$15:$H$55),3), " kg")</f>
        <v>0 kg</v>
      </c>
      <c r="D27" s="82" t="s">
        <v>12</v>
      </c>
      <c r="E27" s="83" t="str">
        <f>_xlfn.CONCAT(ROUND(SUMIF(Table2[[#All],[Medicamento (Principio Activo)]],Empresa!D27,Previsión_2027!$H$15:$H$55),3), " kg")</f>
        <v>0 kg</v>
      </c>
    </row>
    <row r="28" spans="2:6" ht="20.399999999999999" customHeight="1" x14ac:dyDescent="0.3">
      <c r="B28" s="82" t="s">
        <v>3</v>
      </c>
      <c r="C28" s="83" t="str">
        <f>_xlfn.CONCAT(ROUND(SUMIF(Table2[[#All],[Medicamento (Principio Activo)]],Empresa!B28,Previsión_2027!$H$15:$H$55),3), " g")</f>
        <v>0 g</v>
      </c>
      <c r="D28" s="82" t="s">
        <v>17</v>
      </c>
      <c r="E28" s="83" t="str">
        <f>_xlfn.CONCAT(ROUND(SUMIF(Table2[[#All],[Medicamento (Principio Activo)]],Empresa!D28,Previsión_2027!$H$15:$H$55),3), " kg")</f>
        <v>0 kg</v>
      </c>
    </row>
    <row r="29" spans="2:6" ht="20.399999999999999" customHeight="1" x14ac:dyDescent="0.3">
      <c r="B29" s="82" t="s">
        <v>8</v>
      </c>
      <c r="C29" s="83" t="str">
        <f>_xlfn.CONCAT(ROUND(SUMIF(Table2[[#All],[Medicamento (Principio Activo)]],Empresa!B29,Previsión_2027!$H$15:$H$55),3), " kg")</f>
        <v>0 kg</v>
      </c>
      <c r="D29" s="82" t="s">
        <v>77</v>
      </c>
      <c r="E29" s="83" t="str">
        <f>_xlfn.CONCAT(ROUND(SUMIF(Table2[[#All],[Medicamento (Principio Activo)]],Empresa!D29,Previsión_2027!$H$15:$H$55),3), " g")</f>
        <v>0 g</v>
      </c>
    </row>
    <row r="30" spans="2:6" ht="20.399999999999999" customHeight="1" x14ac:dyDescent="0.3">
      <c r="B30" s="82" t="s">
        <v>10</v>
      </c>
      <c r="C30" s="83" t="str">
        <f>_xlfn.CONCAT(ROUND(SUMIF(Table2[[#All],[Medicamento (Principio Activo)]],Empresa!B30,Previsión_2027!$H$15:$H$55),3), " kg")</f>
        <v>0 kg</v>
      </c>
      <c r="D30" s="82" t="s">
        <v>79</v>
      </c>
      <c r="E30" s="83" t="str">
        <f>_xlfn.CONCAT(ROUND(SUMIF(Table2[[#All],[Medicamento (Principio Activo)]],Empresa!D30,Previsión_2027!$H$15:$H$55),3), " kg")</f>
        <v>0 kg</v>
      </c>
    </row>
    <row r="31" spans="2:6" x14ac:dyDescent="0.3">
      <c r="F31" s="84"/>
    </row>
    <row r="32" spans="2:6" x14ac:dyDescent="0.3"/>
    <row r="33" s="32" customFormat="1" x14ac:dyDescent="0.3"/>
    <row r="34" s="32" customFormat="1" x14ac:dyDescent="0.3"/>
    <row r="35" s="32" customFormat="1" x14ac:dyDescent="0.3"/>
    <row r="36" s="32" customFormat="1" x14ac:dyDescent="0.3"/>
    <row r="37" x14ac:dyDescent="0.3"/>
  </sheetData>
  <sheetProtection algorithmName="SHA-512" hashValue="DrnZcSMxrOMaq+kDT1JxisZ/zESCRGnBlN29MCKIKPaVV7KvAY+I2Q1FMQRmXBTZf9UFPLeIeHQkpnGdEL0RKg==" saltValue="PkL1p26FOJKRwGDWDDokjQ==" spinCount="100000" sheet="1" objects="1" scenarios="1"/>
  <mergeCells count="4">
    <mergeCell ref="B2:F3"/>
    <mergeCell ref="B5:F5"/>
    <mergeCell ref="B4:F4"/>
    <mergeCell ref="B25:F25"/>
  </mergeCells>
  <conditionalFormatting sqref="C20">
    <cfRule type="expression" dxfId="11" priority="1">
      <formula>$D$18="No"</formula>
    </cfRule>
  </conditionalFormatting>
  <conditionalFormatting sqref="D20">
    <cfRule type="expression" dxfId="10" priority="2">
      <formula>$D$18="No"</formula>
    </cfRule>
  </conditionalFormatting>
  <dataValidations count="1">
    <dataValidation type="date" allowBlank="1" showInputMessage="1" showErrorMessage="1" sqref="D15" xr:uid="{F68A0E91-5D0E-42E0-A1B0-DA02FC80D2C2}">
      <formula1>TODAY()</formula1>
      <formula2>DATE(2100,1,1)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1D9ABFC-CCFE-4FA3-A3A8-C1218A9A99B1}">
          <x14:formula1>
            <xm:f>Datos!$E$2:$E$4</xm:f>
          </x14:formula1>
          <xm:sqref>D22</xm:sqref>
        </x14:dataValidation>
        <x14:dataValidation type="list" allowBlank="1" showInputMessage="1" showErrorMessage="1" xr:uid="{3A527CB5-A11F-484C-8222-799516D7B410}">
          <x14:formula1>
            <xm:f>Datos!$E$8:$E$9</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A1F91-C955-4643-A651-1F729A9C205D}">
  <dimension ref="A1:K73"/>
  <sheetViews>
    <sheetView showGridLines="0" showRowColHeaders="0" zoomScale="140" zoomScaleNormal="140" workbookViewId="0">
      <pane ySplit="15" topLeftCell="A16" activePane="bottomLeft" state="frozen"/>
      <selection pane="bottomLeft" activeCell="G16" sqref="G16"/>
    </sheetView>
  </sheetViews>
  <sheetFormatPr baseColWidth="10" defaultColWidth="0" defaultRowHeight="14.4" zeroHeight="1" x14ac:dyDescent="0.3"/>
  <cols>
    <col min="1" max="1" width="8.77734375" customWidth="1"/>
    <col min="2" max="2" width="19.5546875" customWidth="1"/>
    <col min="3" max="3" width="57.5546875" bestFit="1" customWidth="1"/>
    <col min="4" max="4" width="23.5546875" bestFit="1" customWidth="1"/>
    <col min="5" max="5" width="21.5546875" customWidth="1"/>
    <col min="6" max="6" width="51.77734375" bestFit="1" customWidth="1"/>
    <col min="7" max="7" width="22.5546875" customWidth="1"/>
    <col min="8" max="8" width="25" bestFit="1" customWidth="1"/>
    <col min="9" max="9" width="8.77734375" customWidth="1"/>
    <col min="10" max="11" width="0" hidden="1" customWidth="1"/>
    <col min="12" max="16384" width="8.77734375" hidden="1"/>
  </cols>
  <sheetData>
    <row r="1" spans="1:8" x14ac:dyDescent="0.3"/>
    <row r="2" spans="1:8" ht="14.4" customHeight="1" x14ac:dyDescent="0.3">
      <c r="A2" s="117" t="s">
        <v>319</v>
      </c>
      <c r="B2" s="117"/>
      <c r="C2" s="117"/>
      <c r="D2" s="117"/>
      <c r="E2" s="117"/>
      <c r="F2" s="117"/>
      <c r="G2" s="117"/>
    </row>
    <row r="3" spans="1:8" ht="14.55" customHeight="1" x14ac:dyDescent="0.3">
      <c r="A3" s="117"/>
      <c r="B3" s="117"/>
      <c r="C3" s="117"/>
      <c r="D3" s="117"/>
      <c r="E3" s="117"/>
      <c r="F3" s="117"/>
      <c r="G3" s="117"/>
    </row>
    <row r="4" spans="1:8" ht="13.2" customHeight="1" x14ac:dyDescent="0.3">
      <c r="A4" s="117"/>
      <c r="B4" s="117"/>
      <c r="C4" s="117"/>
      <c r="D4" s="117"/>
      <c r="E4" s="117"/>
      <c r="F4" s="117"/>
      <c r="G4" s="117"/>
    </row>
    <row r="5" spans="1:8" s="12" customFormat="1" ht="3" customHeight="1" x14ac:dyDescent="0.7">
      <c r="A5" s="11"/>
      <c r="B5" s="11"/>
      <c r="C5" s="11"/>
      <c r="D5" s="11"/>
      <c r="E5" s="11"/>
      <c r="F5" s="11"/>
      <c r="G5" s="11"/>
    </row>
    <row r="6" spans="1:8" ht="3" customHeight="1" x14ac:dyDescent="0.6">
      <c r="B6" s="13"/>
      <c r="C6" s="13"/>
      <c r="D6" s="13"/>
      <c r="E6" s="13"/>
      <c r="F6" s="13"/>
    </row>
    <row r="7" spans="1:8" s="26" customFormat="1" ht="44.4" customHeight="1" x14ac:dyDescent="0.3">
      <c r="A7"/>
      <c r="B7" s="25" t="s">
        <v>104</v>
      </c>
      <c r="C7" s="118" t="s">
        <v>105</v>
      </c>
      <c r="D7" s="118"/>
      <c r="E7" s="118"/>
      <c r="F7" s="118"/>
      <c r="G7" s="118"/>
      <c r="H7" s="118"/>
    </row>
    <row r="8" spans="1:8" ht="2.4" customHeight="1" x14ac:dyDescent="0.3">
      <c r="B8" s="14"/>
      <c r="C8" s="14"/>
      <c r="D8" s="14"/>
      <c r="E8" s="14"/>
      <c r="F8" s="14"/>
      <c r="G8" s="14"/>
      <c r="H8" s="12"/>
    </row>
    <row r="9" spans="1:8" ht="21.6" customHeight="1" x14ac:dyDescent="0.4">
      <c r="B9" s="15" t="s">
        <v>29</v>
      </c>
      <c r="C9" s="17" t="str">
        <f>IF(Empresa!$D$7=0,"",Empresa!$D$7)</f>
        <v/>
      </c>
      <c r="D9" s="16"/>
      <c r="E9" s="16"/>
    </row>
    <row r="10" spans="1:8" ht="21" x14ac:dyDescent="0.4">
      <c r="B10" s="15" t="s">
        <v>28</v>
      </c>
      <c r="C10" s="16" t="str">
        <f>IF(Empresa!$D$22=0,"",Empresa!$D$22)</f>
        <v/>
      </c>
      <c r="D10" s="17"/>
      <c r="E10" s="17"/>
    </row>
    <row r="11" spans="1:8" ht="15.6" customHeight="1" x14ac:dyDescent="0.3">
      <c r="B11" s="15" t="s">
        <v>0</v>
      </c>
      <c r="C11" s="18">
        <v>2027</v>
      </c>
      <c r="D11" s="18"/>
      <c r="E11" s="18"/>
      <c r="G11" s="9" t="s">
        <v>98</v>
      </c>
    </row>
    <row r="12" spans="1:8" ht="15.6" customHeight="1" x14ac:dyDescent="0.3">
      <c r="B12" s="15"/>
      <c r="C12" s="18"/>
      <c r="D12" s="18"/>
      <c r="E12" s="18"/>
      <c r="G12" s="9" t="s">
        <v>96</v>
      </c>
    </row>
    <row r="13" spans="1:8" ht="15.6" customHeight="1" x14ac:dyDescent="0.3">
      <c r="B13" s="15"/>
      <c r="C13" s="9" t="s">
        <v>320</v>
      </c>
      <c r="D13" s="18"/>
      <c r="E13" s="18"/>
      <c r="G13" s="119" t="s">
        <v>97</v>
      </c>
    </row>
    <row r="14" spans="1:8" ht="14.4" customHeight="1" x14ac:dyDescent="0.3">
      <c r="C14" s="9" t="s">
        <v>321</v>
      </c>
      <c r="G14" s="120"/>
    </row>
    <row r="15" spans="1:8" ht="46.8" x14ac:dyDescent="0.3">
      <c r="B15" s="40" t="s">
        <v>99</v>
      </c>
      <c r="C15" s="40" t="s">
        <v>1</v>
      </c>
      <c r="D15" s="41" t="s">
        <v>312</v>
      </c>
      <c r="E15" s="41" t="s">
        <v>313</v>
      </c>
      <c r="F15" s="41" t="s">
        <v>2</v>
      </c>
      <c r="G15" s="42" t="s">
        <v>26</v>
      </c>
      <c r="H15" s="43" t="s">
        <v>168</v>
      </c>
    </row>
    <row r="16" spans="1:8" ht="15.6" x14ac:dyDescent="0.3">
      <c r="B16" s="33"/>
      <c r="C16" s="54"/>
      <c r="D16" s="34" t="str">
        <f>IFERROR(VLOOKUP(Table2[[#This Row],[Marca Comercial]],Datos!$J:$M,3,0),"")</f>
        <v/>
      </c>
      <c r="E16" s="34" t="str">
        <f>IFERROR(VLOOKUP(Table2[[#This Row],[Marca Comercial]],Datos!$J:$M,4,0),"")</f>
        <v/>
      </c>
      <c r="F16" s="34" t="str">
        <f>IFERROR(VLOOKUP($C16,Datos!$J:$K,2,0),"")</f>
        <v/>
      </c>
      <c r="G16" s="8"/>
      <c r="H16" s="35" t="str">
        <f>IFERROR(Table2[[#This Row],[Cantidad de la presentación a importar/distribuir]]*VLOOKUP(Table2[[#This Row],[Marca Comercial]],Datos!$J:$Q,8,0),"")</f>
        <v/>
      </c>
    </row>
    <row r="17" spans="2:8" ht="15.6" x14ac:dyDescent="0.3">
      <c r="B17" s="36"/>
      <c r="C17" s="55"/>
      <c r="D17" s="38" t="str">
        <f>IFERROR(VLOOKUP(Table2[[#This Row],[Marca Comercial]],Datos!$J:$M,3,0),"")</f>
        <v/>
      </c>
      <c r="E17" s="38" t="str">
        <f>IFERROR(VLOOKUP(Table2[[#This Row],[Marca Comercial]],Datos!$J:$M,4,0),"")</f>
        <v/>
      </c>
      <c r="F17" s="38" t="str">
        <f>IFERROR(VLOOKUP($C17,Datos!$J:$K,2,0),"")</f>
        <v/>
      </c>
      <c r="G17" s="8"/>
      <c r="H17" s="39" t="str">
        <f>IFERROR(Table2[[#This Row],[Cantidad de la presentación a importar/distribuir]]*VLOOKUP(Table2[[#This Row],[Marca Comercial]],Datos!$J:$Q,8,0),"")</f>
        <v/>
      </c>
    </row>
    <row r="18" spans="2:8" ht="15.6" x14ac:dyDescent="0.3">
      <c r="B18" s="33"/>
      <c r="C18" s="54"/>
      <c r="D18" s="34" t="str">
        <f>IFERROR(VLOOKUP(Table2[[#This Row],[Marca Comercial]],Datos!$J:$M,3,0),"")</f>
        <v/>
      </c>
      <c r="E18" s="34" t="str">
        <f>IFERROR(VLOOKUP(Table2[[#This Row],[Marca Comercial]],Datos!$J:$M,4,0),"")</f>
        <v/>
      </c>
      <c r="F18" s="34" t="str">
        <f>IFERROR(VLOOKUP($C18,Datos!$J:$K,2,0),"")</f>
        <v/>
      </c>
      <c r="G18" s="8"/>
      <c r="H18" s="35" t="str">
        <f>IFERROR(Table2[[#This Row],[Cantidad de la presentación a importar/distribuir]]*VLOOKUP(Table2[[#This Row],[Marca Comercial]],Datos!$J:$Q,8,0),"")</f>
        <v/>
      </c>
    </row>
    <row r="19" spans="2:8" ht="15.6" x14ac:dyDescent="0.3">
      <c r="B19" s="36"/>
      <c r="C19" s="55"/>
      <c r="D19" s="38" t="str">
        <f>IFERROR(VLOOKUP(Table2[[#This Row],[Marca Comercial]],Datos!$J:$M,3,0),"")</f>
        <v/>
      </c>
      <c r="E19" s="38" t="str">
        <f>IFERROR(VLOOKUP(Table2[[#This Row],[Marca Comercial]],Datos!$J:$M,4,0),"")</f>
        <v/>
      </c>
      <c r="F19" s="38" t="str">
        <f>IFERROR(VLOOKUP($C19,Datos!$J:$K,2,0),"")</f>
        <v/>
      </c>
      <c r="G19" s="90"/>
      <c r="H19" s="39" t="str">
        <f>IFERROR(Table2[[#This Row],[Cantidad de la presentación a importar/distribuir]]*VLOOKUP(Table2[[#This Row],[Marca Comercial]],Datos!$J:$Q,8,0),"")</f>
        <v/>
      </c>
    </row>
    <row r="20" spans="2:8" ht="15.6" x14ac:dyDescent="0.3">
      <c r="B20" s="33"/>
      <c r="C20" s="54"/>
      <c r="D20" s="34" t="str">
        <f>IFERROR(VLOOKUP(Table2[[#This Row],[Marca Comercial]],Datos!$J:$M,3,0),"")</f>
        <v/>
      </c>
      <c r="E20" s="34" t="str">
        <f>IFERROR(VLOOKUP(Table2[[#This Row],[Marca Comercial]],Datos!$J:$M,4,0),"")</f>
        <v/>
      </c>
      <c r="F20" s="34" t="str">
        <f>IFERROR(VLOOKUP($C20,Datos!$J:$K,2,0),"")</f>
        <v/>
      </c>
      <c r="G20" s="8"/>
      <c r="H20" s="35" t="str">
        <f>IFERROR(Table2[[#This Row],[Cantidad de la presentación a importar/distribuir]]*VLOOKUP(Table2[[#This Row],[Marca Comercial]],Datos!$J:$Q,8,0),"")</f>
        <v/>
      </c>
    </row>
    <row r="21" spans="2:8" ht="15.6" x14ac:dyDescent="0.3">
      <c r="B21" s="36"/>
      <c r="C21" s="55"/>
      <c r="D21" s="38" t="str">
        <f>IFERROR(VLOOKUP(Table2[[#This Row],[Marca Comercial]],Datos!$J:$M,3,0),"")</f>
        <v/>
      </c>
      <c r="E21" s="38" t="str">
        <f>IFERROR(VLOOKUP(Table2[[#This Row],[Marca Comercial]],Datos!$J:$M,4,0),"")</f>
        <v/>
      </c>
      <c r="F21" s="38" t="str">
        <f>IFERROR(VLOOKUP($C21,Datos!$J:$K,2,0),"")</f>
        <v/>
      </c>
      <c r="G21" s="8"/>
      <c r="H21" s="39" t="str">
        <f>IFERROR(Table2[[#This Row],[Cantidad de la presentación a importar/distribuir]]*VLOOKUP(Table2[[#This Row],[Marca Comercial]],Datos!$J:$Q,8,0),"")</f>
        <v/>
      </c>
    </row>
    <row r="22" spans="2:8" ht="15.6" x14ac:dyDescent="0.3">
      <c r="B22" s="33"/>
      <c r="C22" s="54"/>
      <c r="D22" s="34" t="str">
        <f>IFERROR(VLOOKUP(Table2[[#This Row],[Marca Comercial]],Datos!$J:$M,3,0),"")</f>
        <v/>
      </c>
      <c r="E22" s="34" t="str">
        <f>IFERROR(VLOOKUP(Table2[[#This Row],[Marca Comercial]],Datos!$J:$M,4,0),"")</f>
        <v/>
      </c>
      <c r="F22" s="34" t="str">
        <f>IFERROR(VLOOKUP($C22,Datos!$J:$K,2,0),"")</f>
        <v/>
      </c>
      <c r="G22" s="90"/>
      <c r="H22" s="35" t="str">
        <f>IFERROR(Table2[[#This Row],[Cantidad de la presentación a importar/distribuir]]*VLOOKUP(Table2[[#This Row],[Marca Comercial]],Datos!$J:$Q,8,0),"")</f>
        <v/>
      </c>
    </row>
    <row r="23" spans="2:8" ht="15.6" x14ac:dyDescent="0.3">
      <c r="B23" s="36"/>
      <c r="C23" s="55"/>
      <c r="D23" s="38" t="str">
        <f>IFERROR(VLOOKUP(Table2[[#This Row],[Marca Comercial]],Datos!$J:$M,3,0),"")</f>
        <v/>
      </c>
      <c r="E23" s="38" t="str">
        <f>IFERROR(VLOOKUP(Table2[[#This Row],[Marca Comercial]],Datos!$J:$M,4,0),"")</f>
        <v/>
      </c>
      <c r="F23" s="38" t="str">
        <f>IFERROR(VLOOKUP($C23,Datos!$J:$K,2,0),"")</f>
        <v/>
      </c>
      <c r="G23" s="8"/>
      <c r="H23" s="39" t="str">
        <f>IFERROR(Table2[[#This Row],[Cantidad de la presentación a importar/distribuir]]*VLOOKUP(Table2[[#This Row],[Marca Comercial]],Datos!$J:$Q,8,0),"")</f>
        <v/>
      </c>
    </row>
    <row r="24" spans="2:8" ht="15.6" x14ac:dyDescent="0.3">
      <c r="B24" s="33"/>
      <c r="C24" s="54"/>
      <c r="D24" s="34" t="str">
        <f>IFERROR(VLOOKUP(Table2[[#This Row],[Marca Comercial]],Datos!$J:$M,3,0),"")</f>
        <v/>
      </c>
      <c r="E24" s="34" t="str">
        <f>IFERROR(VLOOKUP(Table2[[#This Row],[Marca Comercial]],Datos!$J:$M,4,0),"")</f>
        <v/>
      </c>
      <c r="F24" s="34" t="str">
        <f>IFERROR(VLOOKUP($C24,Datos!$J:$K,2,0),"")</f>
        <v/>
      </c>
      <c r="G24" s="90"/>
      <c r="H24" s="35" t="str">
        <f>IFERROR(Table2[[#This Row],[Cantidad de la presentación a importar/distribuir]]*VLOOKUP(Table2[[#This Row],[Marca Comercial]],Datos!$J:$Q,8,0),"")</f>
        <v/>
      </c>
    </row>
    <row r="25" spans="2:8" ht="15.6" x14ac:dyDescent="0.3">
      <c r="B25" s="36"/>
      <c r="C25" s="55"/>
      <c r="D25" s="38" t="str">
        <f>IFERROR(VLOOKUP(Table2[[#This Row],[Marca Comercial]],Datos!$J:$M,3,0),"")</f>
        <v/>
      </c>
      <c r="E25" s="38" t="str">
        <f>IFERROR(VLOOKUP(Table2[[#This Row],[Marca Comercial]],Datos!$J:$M,4,0),"")</f>
        <v/>
      </c>
      <c r="F25" s="38" t="str">
        <f>IFERROR(VLOOKUP($C25,Datos!$J:$K,2,0),"")</f>
        <v/>
      </c>
      <c r="G25" s="8"/>
      <c r="H25" s="39" t="str">
        <f>IFERROR(Table2[[#This Row],[Cantidad de la presentación a importar/distribuir]]*VLOOKUP(Table2[[#This Row],[Marca Comercial]],Datos!$J:$Q,8,0),"")</f>
        <v/>
      </c>
    </row>
    <row r="26" spans="2:8" ht="15.6" x14ac:dyDescent="0.3">
      <c r="B26" s="33"/>
      <c r="C26" s="54"/>
      <c r="D26" s="34" t="str">
        <f>IFERROR(VLOOKUP(Table2[[#This Row],[Marca Comercial]],Datos!$J:$M,3,0),"")</f>
        <v/>
      </c>
      <c r="E26" s="34" t="str">
        <f>IFERROR(VLOOKUP(Table2[[#This Row],[Marca Comercial]],Datos!$J:$M,4,0),"")</f>
        <v/>
      </c>
      <c r="F26" s="34" t="str">
        <f>IFERROR(VLOOKUP($C26,Datos!$J:$K,2,0),"")</f>
        <v/>
      </c>
      <c r="G26" s="8"/>
      <c r="H26" s="35" t="str">
        <f>IFERROR(Table2[[#This Row],[Cantidad de la presentación a importar/distribuir]]*VLOOKUP(Table2[[#This Row],[Marca Comercial]],Datos!$J:$Q,8,0),"")</f>
        <v/>
      </c>
    </row>
    <row r="27" spans="2:8" ht="15.6" x14ac:dyDescent="0.3">
      <c r="B27" s="36"/>
      <c r="C27" s="55"/>
      <c r="D27" s="38" t="str">
        <f>IFERROR(VLOOKUP(Table2[[#This Row],[Marca Comercial]],Datos!$J:$M,3,0),"")</f>
        <v/>
      </c>
      <c r="E27" s="38" t="str">
        <f>IFERROR(VLOOKUP(Table2[[#This Row],[Marca Comercial]],Datos!$J:$M,4,0),"")</f>
        <v/>
      </c>
      <c r="F27" s="38" t="str">
        <f>IFERROR(VLOOKUP($C27,Datos!$J:$K,2,0),"")</f>
        <v/>
      </c>
      <c r="G27" s="8"/>
      <c r="H27" s="39" t="str">
        <f>IFERROR(Table2[[#This Row],[Cantidad de la presentación a importar/distribuir]]*VLOOKUP(Table2[[#This Row],[Marca Comercial]],Datos!$J:$Q,8,0),"")</f>
        <v/>
      </c>
    </row>
    <row r="28" spans="2:8" ht="15.6" x14ac:dyDescent="0.3">
      <c r="B28" s="33"/>
      <c r="C28" s="54"/>
      <c r="D28" s="34" t="str">
        <f>IFERROR(VLOOKUP(Table2[[#This Row],[Marca Comercial]],Datos!$J:$M,3,0),"")</f>
        <v/>
      </c>
      <c r="E28" s="34" t="str">
        <f>IFERROR(VLOOKUP(Table2[[#This Row],[Marca Comercial]],Datos!$J:$M,4,0),"")</f>
        <v/>
      </c>
      <c r="F28" s="34" t="str">
        <f>IFERROR(VLOOKUP($C28,Datos!$J:$K,2,0),"")</f>
        <v/>
      </c>
      <c r="G28" s="90"/>
      <c r="H28" s="35" t="str">
        <f>IFERROR(Table2[[#This Row],[Cantidad de la presentación a importar/distribuir]]*VLOOKUP(Table2[[#This Row],[Marca Comercial]],Datos!$J:$Q,8,0),"")</f>
        <v/>
      </c>
    </row>
    <row r="29" spans="2:8" ht="15.6" x14ac:dyDescent="0.3">
      <c r="B29" s="36"/>
      <c r="C29" s="55"/>
      <c r="D29" s="38" t="str">
        <f>IFERROR(VLOOKUP(Table2[[#This Row],[Marca Comercial]],Datos!$J:$M,3,0),"")</f>
        <v/>
      </c>
      <c r="E29" s="38" t="str">
        <f>IFERROR(VLOOKUP(Table2[[#This Row],[Marca Comercial]],Datos!$J:$M,4,0),"")</f>
        <v/>
      </c>
      <c r="F29" s="38" t="str">
        <f>IFERROR(VLOOKUP($C29,Datos!$J:$K,2,0),"")</f>
        <v/>
      </c>
      <c r="G29" s="8"/>
      <c r="H29" s="39" t="str">
        <f>IFERROR(Table2[[#This Row],[Cantidad de la presentación a importar/distribuir]]*VLOOKUP(Table2[[#This Row],[Marca Comercial]],Datos!$J:$Q,8,0),"")</f>
        <v/>
      </c>
    </row>
    <row r="30" spans="2:8" s="10" customFormat="1" ht="15.6" x14ac:dyDescent="0.3">
      <c r="B30" s="33"/>
      <c r="C30" s="54"/>
      <c r="D30" s="34" t="str">
        <f>IFERROR(VLOOKUP(Table2[[#This Row],[Marca Comercial]],Datos!$J:$M,3,0),"")</f>
        <v/>
      </c>
      <c r="E30" s="34" t="str">
        <f>IFERROR(VLOOKUP(Table2[[#This Row],[Marca Comercial]],Datos!$J:$M,4,0),"")</f>
        <v/>
      </c>
      <c r="F30" s="34" t="str">
        <f>IFERROR(VLOOKUP($C30,Datos!$J:$K,2,0),"")</f>
        <v/>
      </c>
      <c r="G30" s="8"/>
      <c r="H30" s="35" t="str">
        <f>IFERROR(Table2[[#This Row],[Cantidad de la presentación a importar/distribuir]]*VLOOKUP(Table2[[#This Row],[Marca Comercial]],Datos!$J:$Q,8,0),"")</f>
        <v/>
      </c>
    </row>
    <row r="31" spans="2:8" ht="15.6" x14ac:dyDescent="0.3">
      <c r="B31" s="27"/>
      <c r="C31" s="56"/>
      <c r="D31" s="5" t="str">
        <f>IFERROR(VLOOKUP(Table2[[#This Row],[Marca Comercial]],Datos!$J:$M,3,0),"")</f>
        <v/>
      </c>
      <c r="E31" s="5" t="str">
        <f>IFERROR(VLOOKUP(Table2[[#This Row],[Marca Comercial]],Datos!$J:$M,4,0),"")</f>
        <v/>
      </c>
      <c r="F31" s="5" t="str">
        <f>IFERROR(VLOOKUP($C31,Datos!$J:$K,2,0),"")</f>
        <v/>
      </c>
      <c r="G31" s="8"/>
      <c r="H31" s="30" t="str">
        <f>IFERROR(Table2[[#This Row],[Cantidad de la presentación a importar/distribuir]]*VLOOKUP(Table2[[#This Row],[Marca Comercial]],Datos!$J:$Q,8,0),"")</f>
        <v/>
      </c>
    </row>
    <row r="32" spans="2:8" ht="15.6" x14ac:dyDescent="0.3">
      <c r="B32" s="22"/>
      <c r="C32" s="57"/>
      <c r="D32" s="4" t="str">
        <f>IFERROR(VLOOKUP(Table2[[#This Row],[Marca Comercial]],Datos!$J:$M,3,0),"")</f>
        <v/>
      </c>
      <c r="E32" s="4" t="str">
        <f>IFERROR(VLOOKUP(Table2[[#This Row],[Marca Comercial]],Datos!$J:$M,4,0),"")</f>
        <v/>
      </c>
      <c r="F32" s="4" t="str">
        <f>IFERROR(VLOOKUP($C32,Datos!$J:$K,2,0),"")</f>
        <v/>
      </c>
      <c r="G32" s="8"/>
      <c r="H32" s="31" t="str">
        <f>IFERROR(Table2[[#This Row],[Cantidad de la presentación a importar/distribuir]]*VLOOKUP(Table2[[#This Row],[Marca Comercial]],Datos!$J:$Q,8,0),"")</f>
        <v/>
      </c>
    </row>
    <row r="33" spans="2:8" ht="15.6" x14ac:dyDescent="0.3">
      <c r="B33" s="27"/>
      <c r="C33" s="56"/>
      <c r="D33" s="5" t="str">
        <f>IFERROR(VLOOKUP(Table2[[#This Row],[Marca Comercial]],Datos!$J:$M,3,0),"")</f>
        <v/>
      </c>
      <c r="E33" s="5" t="str">
        <f>IFERROR(VLOOKUP(Table2[[#This Row],[Marca Comercial]],Datos!$J:$M,4,0),"")</f>
        <v/>
      </c>
      <c r="F33" s="5" t="str">
        <f>IFERROR(VLOOKUP($C33,Datos!$J:$K,2,0),"")</f>
        <v/>
      </c>
      <c r="G33" s="8"/>
      <c r="H33" s="30" t="str">
        <f>IFERROR(Table2[[#This Row],[Cantidad de la presentación a importar/distribuir]]*VLOOKUP(Table2[[#This Row],[Marca Comercial]],Datos!$J:$Q,8,0),"")</f>
        <v/>
      </c>
    </row>
    <row r="34" spans="2:8" ht="15.6" x14ac:dyDescent="0.3">
      <c r="B34" s="22"/>
      <c r="C34" s="57"/>
      <c r="D34" s="4" t="str">
        <f>IFERROR(VLOOKUP(Table2[[#This Row],[Marca Comercial]],Datos!$J:$M,3,0),"")</f>
        <v/>
      </c>
      <c r="E34" s="4" t="str">
        <f>IFERROR(VLOOKUP(Table2[[#This Row],[Marca Comercial]],Datos!$J:$M,4,0),"")</f>
        <v/>
      </c>
      <c r="F34" s="4" t="str">
        <f>IFERROR(VLOOKUP($C34,Datos!$J:$K,2,0),"")</f>
        <v/>
      </c>
      <c r="G34" s="8"/>
      <c r="H34" s="31" t="str">
        <f>IFERROR(Table2[[#This Row],[Cantidad de la presentación a importar/distribuir]]*VLOOKUP(Table2[[#This Row],[Marca Comercial]],Datos!$J:$Q,8,0),"")</f>
        <v/>
      </c>
    </row>
    <row r="35" spans="2:8" ht="15.6" x14ac:dyDescent="0.3">
      <c r="B35" s="27"/>
      <c r="C35" s="56"/>
      <c r="D35" s="5" t="str">
        <f>IFERROR(VLOOKUP(Table2[[#This Row],[Marca Comercial]],Datos!$J:$M,3,0),"")</f>
        <v/>
      </c>
      <c r="E35" s="5" t="str">
        <f>IFERROR(VLOOKUP(Table2[[#This Row],[Marca Comercial]],Datos!$J:$M,4,0),"")</f>
        <v/>
      </c>
      <c r="F35" s="5" t="str">
        <f>IFERROR(VLOOKUP($C35,Datos!$J:$K,2,0),"")</f>
        <v/>
      </c>
      <c r="G35" s="8"/>
      <c r="H35" s="30" t="str">
        <f>IFERROR(Table2[[#This Row],[Cantidad de la presentación a importar/distribuir]]*VLOOKUP(Table2[[#This Row],[Marca Comercial]],Datos!$J:$Q,8,0),"")</f>
        <v/>
      </c>
    </row>
    <row r="36" spans="2:8" ht="15.6" x14ac:dyDescent="0.3">
      <c r="B36" s="22"/>
      <c r="C36" s="57"/>
      <c r="D36" s="4" t="str">
        <f>IFERROR(VLOOKUP(Table2[[#This Row],[Marca Comercial]],Datos!$J:$M,3,0),"")</f>
        <v/>
      </c>
      <c r="E36" s="4" t="str">
        <f>IFERROR(VLOOKUP(Table2[[#This Row],[Marca Comercial]],Datos!$J:$M,4,0),"")</f>
        <v/>
      </c>
      <c r="F36" s="4" t="str">
        <f>IFERROR(VLOOKUP($C36,Datos!$J:$K,2,0),"")</f>
        <v/>
      </c>
      <c r="G36" s="8"/>
      <c r="H36" s="31" t="str">
        <f>IFERROR(Table2[[#This Row],[Cantidad de la presentación a importar/distribuir]]*VLOOKUP(Table2[[#This Row],[Marca Comercial]],Datos!$J:$Q,8,0),"")</f>
        <v/>
      </c>
    </row>
    <row r="37" spans="2:8" ht="15.6" x14ac:dyDescent="0.3">
      <c r="B37" s="27"/>
      <c r="C37" s="56"/>
      <c r="D37" s="5" t="str">
        <f>IFERROR(VLOOKUP(Table2[[#This Row],[Marca Comercial]],Datos!$J:$M,3,0),"")</f>
        <v/>
      </c>
      <c r="E37" s="5" t="str">
        <f>IFERROR(VLOOKUP(Table2[[#This Row],[Marca Comercial]],Datos!$J:$M,4,0),"")</f>
        <v/>
      </c>
      <c r="F37" s="5" t="str">
        <f>IFERROR(VLOOKUP($C37,Datos!$J:$K,2,0),"")</f>
        <v/>
      </c>
      <c r="G37" s="8"/>
      <c r="H37" s="30" t="str">
        <f>IFERROR(Table2[[#This Row],[Cantidad de la presentación a importar/distribuir]]*VLOOKUP(Table2[[#This Row],[Marca Comercial]],Datos!$J:$Q,8,0),"")</f>
        <v/>
      </c>
    </row>
    <row r="38" spans="2:8" ht="15.6" x14ac:dyDescent="0.3">
      <c r="B38" s="22"/>
      <c r="C38" s="57"/>
      <c r="D38" s="4" t="str">
        <f>IFERROR(VLOOKUP(Table2[[#This Row],[Marca Comercial]],Datos!$J:$M,3,0),"")</f>
        <v/>
      </c>
      <c r="E38" s="4" t="str">
        <f>IFERROR(VLOOKUP(Table2[[#This Row],[Marca Comercial]],Datos!$J:$M,4,0),"")</f>
        <v/>
      </c>
      <c r="F38" s="4" t="str">
        <f>IFERROR(VLOOKUP($C38,Datos!$J:$K,2,0),"")</f>
        <v/>
      </c>
      <c r="G38" s="8"/>
      <c r="H38" s="31" t="str">
        <f>IFERROR(Table2[[#This Row],[Cantidad de la presentación a importar/distribuir]]*VLOOKUP(Table2[[#This Row],[Marca Comercial]],Datos!$J:$Q,8,0),"")</f>
        <v/>
      </c>
    </row>
    <row r="39" spans="2:8" ht="15.6" x14ac:dyDescent="0.3">
      <c r="B39" s="27"/>
      <c r="C39" s="56"/>
      <c r="D39" s="5" t="str">
        <f>IFERROR(VLOOKUP(Table2[[#This Row],[Marca Comercial]],Datos!$J:$M,3,0),"")</f>
        <v/>
      </c>
      <c r="E39" s="5" t="str">
        <f>IFERROR(VLOOKUP(Table2[[#This Row],[Marca Comercial]],Datos!$J:$M,4,0),"")</f>
        <v/>
      </c>
      <c r="F39" s="5" t="str">
        <f>IFERROR(VLOOKUP($C39,Datos!$J:$K,2,0),"")</f>
        <v/>
      </c>
      <c r="G39" s="8"/>
      <c r="H39" s="30" t="str">
        <f>IFERROR(Table2[[#This Row],[Cantidad de la presentación a importar/distribuir]]*VLOOKUP(Table2[[#This Row],[Marca Comercial]],Datos!$J:$Q,8,0),"")</f>
        <v/>
      </c>
    </row>
    <row r="40" spans="2:8" ht="15.6" x14ac:dyDescent="0.3">
      <c r="B40" s="22"/>
      <c r="C40" s="57"/>
      <c r="D40" s="4" t="str">
        <f>IFERROR(VLOOKUP(Table2[[#This Row],[Marca Comercial]],Datos!$J:$M,3,0),"")</f>
        <v/>
      </c>
      <c r="E40" s="4" t="str">
        <f>IFERROR(VLOOKUP(Table2[[#This Row],[Marca Comercial]],Datos!$J:$M,4,0),"")</f>
        <v/>
      </c>
      <c r="F40" s="4" t="str">
        <f>IFERROR(VLOOKUP($C40,Datos!$J:$K,2,0),"")</f>
        <v/>
      </c>
      <c r="G40" s="8"/>
      <c r="H40" s="31" t="str">
        <f>IFERROR(Table2[[#This Row],[Cantidad de la presentación a importar/distribuir]]*VLOOKUP(Table2[[#This Row],[Marca Comercial]],Datos!$J:$Q,8,0),"")</f>
        <v/>
      </c>
    </row>
    <row r="41" spans="2:8" ht="15.6" x14ac:dyDescent="0.3">
      <c r="B41" s="27"/>
      <c r="C41" s="56"/>
      <c r="D41" s="5" t="str">
        <f>IFERROR(VLOOKUP(Table2[[#This Row],[Marca Comercial]],Datos!$J:$M,3,0),"")</f>
        <v/>
      </c>
      <c r="E41" s="5" t="str">
        <f>IFERROR(VLOOKUP(Table2[[#This Row],[Marca Comercial]],Datos!$J:$M,4,0),"")</f>
        <v/>
      </c>
      <c r="F41" s="5" t="str">
        <f>IFERROR(VLOOKUP($C41,Datos!$J:$K,2,0),"")</f>
        <v/>
      </c>
      <c r="G41" s="8"/>
      <c r="H41" s="30" t="str">
        <f>IFERROR(Table2[[#This Row],[Cantidad de la presentación a importar/distribuir]]*VLOOKUP(Table2[[#This Row],[Marca Comercial]],Datos!$J:$Q,8,0),"")</f>
        <v/>
      </c>
    </row>
    <row r="42" spans="2:8" ht="15.6" x14ac:dyDescent="0.3">
      <c r="B42" s="22"/>
      <c r="C42" s="57"/>
      <c r="D42" s="4" t="str">
        <f>IFERROR(VLOOKUP(Table2[[#This Row],[Marca Comercial]],Datos!$J:$M,3,0),"")</f>
        <v/>
      </c>
      <c r="E42" s="4" t="str">
        <f>IFERROR(VLOOKUP(Table2[[#This Row],[Marca Comercial]],Datos!$J:$M,4,0),"")</f>
        <v/>
      </c>
      <c r="F42" s="4" t="str">
        <f>IFERROR(VLOOKUP($C42,Datos!$J:$K,2,0),"")</f>
        <v/>
      </c>
      <c r="G42" s="8"/>
      <c r="H42" s="31" t="str">
        <f>IFERROR(Table2[[#This Row],[Cantidad de la presentación a importar/distribuir]]*VLOOKUP(Table2[[#This Row],[Marca Comercial]],Datos!$J:$Q,8,0),"")</f>
        <v/>
      </c>
    </row>
    <row r="43" spans="2:8" ht="15.6" x14ac:dyDescent="0.3">
      <c r="B43" s="27"/>
      <c r="C43" s="56"/>
      <c r="D43" s="5" t="str">
        <f>IFERROR(VLOOKUP(Table2[[#This Row],[Marca Comercial]],Datos!$J:$M,3,0),"")</f>
        <v/>
      </c>
      <c r="E43" s="5" t="str">
        <f>IFERROR(VLOOKUP(Table2[[#This Row],[Marca Comercial]],Datos!$J:$M,4,0),"")</f>
        <v/>
      </c>
      <c r="F43" s="5" t="str">
        <f>IFERROR(VLOOKUP($C43,Datos!$J:$K,2,0),"")</f>
        <v/>
      </c>
      <c r="G43" s="8"/>
      <c r="H43" s="30" t="str">
        <f>IFERROR(Table2[[#This Row],[Cantidad de la presentación a importar/distribuir]]*VLOOKUP(Table2[[#This Row],[Marca Comercial]],Datos!$J:$Q,8,0),"")</f>
        <v/>
      </c>
    </row>
    <row r="44" spans="2:8" ht="15.6" x14ac:dyDescent="0.3">
      <c r="B44" s="22"/>
      <c r="C44" s="57"/>
      <c r="D44" s="4" t="str">
        <f>IFERROR(VLOOKUP(Table2[[#This Row],[Marca Comercial]],Datos!$J:$M,3,0),"")</f>
        <v/>
      </c>
      <c r="E44" s="4" t="str">
        <f>IFERROR(VLOOKUP(Table2[[#This Row],[Marca Comercial]],Datos!$J:$M,4,0),"")</f>
        <v/>
      </c>
      <c r="F44" s="4" t="str">
        <f>IFERROR(VLOOKUP($C44,Datos!$J:$K,2,0),"")</f>
        <v/>
      </c>
      <c r="G44" s="8"/>
      <c r="H44" s="31" t="str">
        <f>IFERROR(Table2[[#This Row],[Cantidad de la presentación a importar/distribuir]]*VLOOKUP(Table2[[#This Row],[Marca Comercial]],Datos!$J:$Q,8,0),"")</f>
        <v/>
      </c>
    </row>
    <row r="45" spans="2:8" ht="15.6" x14ac:dyDescent="0.3">
      <c r="B45" s="27"/>
      <c r="C45" s="56"/>
      <c r="D45" s="5" t="str">
        <f>IFERROR(VLOOKUP(Table2[[#This Row],[Marca Comercial]],Datos!$J:$M,3,0),"")</f>
        <v/>
      </c>
      <c r="E45" s="5" t="str">
        <f>IFERROR(VLOOKUP(Table2[[#This Row],[Marca Comercial]],Datos!$J:$M,4,0),"")</f>
        <v/>
      </c>
      <c r="F45" s="5" t="str">
        <f>IFERROR(VLOOKUP($C45,Datos!$J:$K,2,0),"")</f>
        <v/>
      </c>
      <c r="G45" s="8"/>
      <c r="H45" s="30" t="str">
        <f>IFERROR(Table2[[#This Row],[Cantidad de la presentación a importar/distribuir]]*VLOOKUP(Table2[[#This Row],[Marca Comercial]],Datos!$J:$Q,8,0),"")</f>
        <v/>
      </c>
    </row>
    <row r="46" spans="2:8" ht="15.6" x14ac:dyDescent="0.3">
      <c r="B46" s="22"/>
      <c r="C46" s="57"/>
      <c r="D46" s="4" t="str">
        <f>IFERROR(VLOOKUP(Table2[[#This Row],[Marca Comercial]],Datos!$J:$M,3,0),"")</f>
        <v/>
      </c>
      <c r="E46" s="4" t="str">
        <f>IFERROR(VLOOKUP(Table2[[#This Row],[Marca Comercial]],Datos!$J:$M,4,0),"")</f>
        <v/>
      </c>
      <c r="F46" s="4" t="str">
        <f>IFERROR(VLOOKUP($C46,Datos!$J:$K,2,0),"")</f>
        <v/>
      </c>
      <c r="G46" s="8"/>
      <c r="H46" s="31" t="str">
        <f>IFERROR(Table2[[#This Row],[Cantidad de la presentación a importar/distribuir]]*VLOOKUP(Table2[[#This Row],[Marca Comercial]],Datos!$J:$Q,8,0),"")</f>
        <v/>
      </c>
    </row>
    <row r="47" spans="2:8" ht="15" customHeight="1" x14ac:dyDescent="0.3">
      <c r="B47" s="27"/>
      <c r="C47" s="56"/>
      <c r="D47" s="5" t="str">
        <f>IFERROR(VLOOKUP(Table2[[#This Row],[Marca Comercial]],Datos!$J:$M,3,0),"")</f>
        <v/>
      </c>
      <c r="E47" s="5" t="str">
        <f>IFERROR(VLOOKUP(Table2[[#This Row],[Marca Comercial]],Datos!$J:$M,4,0),"")</f>
        <v/>
      </c>
      <c r="F47" s="5" t="str">
        <f>IFERROR(VLOOKUP($C47,Datos!$J:$K,2,0),"")</f>
        <v/>
      </c>
      <c r="G47" s="8"/>
      <c r="H47" s="30" t="str">
        <f>IFERROR(Table2[[#This Row],[Cantidad de la presentación a importar/distribuir]]*VLOOKUP(Table2[[#This Row],[Marca Comercial]],Datos!$J:$Q,8,0),"")</f>
        <v/>
      </c>
    </row>
    <row r="48" spans="2:8" ht="15.6" x14ac:dyDescent="0.3">
      <c r="B48" s="22"/>
      <c r="C48" s="57"/>
      <c r="D48" s="4" t="str">
        <f>IFERROR(VLOOKUP(Table2[[#This Row],[Marca Comercial]],Datos!$J:$M,3,0),"")</f>
        <v/>
      </c>
      <c r="E48" s="4" t="str">
        <f>IFERROR(VLOOKUP(Table2[[#This Row],[Marca Comercial]],Datos!$J:$M,4,0),"")</f>
        <v/>
      </c>
      <c r="F48" s="4" t="str">
        <f>IFERROR(VLOOKUP($C48,Datos!$J:$K,2,0),"")</f>
        <v/>
      </c>
      <c r="G48" s="8"/>
      <c r="H48" s="31" t="str">
        <f>IFERROR(Table2[[#This Row],[Cantidad de la presentación a importar/distribuir]]*VLOOKUP(Table2[[#This Row],[Marca Comercial]],Datos!$J:$Q,8,0),"")</f>
        <v/>
      </c>
    </row>
    <row r="49" spans="2:8" ht="15.6" x14ac:dyDescent="0.3">
      <c r="B49" s="27"/>
      <c r="C49" s="56"/>
      <c r="D49" s="5" t="str">
        <f>IFERROR(VLOOKUP(Table2[[#This Row],[Marca Comercial]],Datos!$J:$M,3,0),"")</f>
        <v/>
      </c>
      <c r="E49" s="5" t="str">
        <f>IFERROR(VLOOKUP(Table2[[#This Row],[Marca Comercial]],Datos!$J:$M,4,0),"")</f>
        <v/>
      </c>
      <c r="F49" s="5" t="str">
        <f>IFERROR(VLOOKUP($C49,Datos!$J:$K,2,0),"")</f>
        <v/>
      </c>
      <c r="G49" s="8"/>
      <c r="H49" s="30" t="str">
        <f>IFERROR(Table2[[#This Row],[Cantidad de la presentación a importar/distribuir]]*VLOOKUP(Table2[[#This Row],[Marca Comercial]],Datos!$J:$Q,8,0),"")</f>
        <v/>
      </c>
    </row>
    <row r="50" spans="2:8" ht="15.6" x14ac:dyDescent="0.3">
      <c r="B50" s="22"/>
      <c r="C50" s="57"/>
      <c r="D50" s="4" t="str">
        <f>IFERROR(VLOOKUP(Table2[[#This Row],[Marca Comercial]],Datos!$J:$M,3,0),"")</f>
        <v/>
      </c>
      <c r="E50" s="4" t="str">
        <f>IFERROR(VLOOKUP(Table2[[#This Row],[Marca Comercial]],Datos!$J:$M,4,0),"")</f>
        <v/>
      </c>
      <c r="F50" s="4" t="str">
        <f>IFERROR(VLOOKUP($C50,Datos!$J:$K,2,0),"")</f>
        <v/>
      </c>
      <c r="G50" s="8"/>
      <c r="H50" s="31" t="str">
        <f>IFERROR(Table2[[#This Row],[Cantidad de la presentación a importar/distribuir]]*VLOOKUP(Table2[[#This Row],[Marca Comercial]],Datos!$J:$Q,8,0),"")</f>
        <v/>
      </c>
    </row>
    <row r="51" spans="2:8" ht="15.6" x14ac:dyDescent="0.3">
      <c r="B51" s="27"/>
      <c r="C51" s="56"/>
      <c r="D51" s="5" t="str">
        <f>IFERROR(VLOOKUP(Table2[[#This Row],[Marca Comercial]],Datos!$J:$M,3,0),"")</f>
        <v/>
      </c>
      <c r="E51" s="5" t="str">
        <f>IFERROR(VLOOKUP(Table2[[#This Row],[Marca Comercial]],Datos!$J:$M,4,0),"")</f>
        <v/>
      </c>
      <c r="F51" s="5" t="str">
        <f>IFERROR(VLOOKUP($C51,Datos!$J:$K,2,0),"")</f>
        <v/>
      </c>
      <c r="G51" s="8"/>
      <c r="H51" s="30" t="str">
        <f>IFERROR(Table2[[#This Row],[Cantidad de la presentación a importar/distribuir]]*VLOOKUP(Table2[[#This Row],[Marca Comercial]],Datos!$J:$Q,8,0),"")</f>
        <v/>
      </c>
    </row>
    <row r="52" spans="2:8" ht="15.6" x14ac:dyDescent="0.3">
      <c r="B52" s="22"/>
      <c r="C52" s="57"/>
      <c r="D52" s="4" t="str">
        <f>IFERROR(VLOOKUP(Table2[[#This Row],[Marca Comercial]],Datos!$J:$M,3,0),"")</f>
        <v/>
      </c>
      <c r="E52" s="4" t="str">
        <f>IFERROR(VLOOKUP(Table2[[#This Row],[Marca Comercial]],Datos!$J:$M,4,0),"")</f>
        <v/>
      </c>
      <c r="F52" s="4" t="str">
        <f>IFERROR(VLOOKUP($C52,Datos!$J:$K,2,0),"")</f>
        <v/>
      </c>
      <c r="G52" s="8"/>
      <c r="H52" s="31" t="str">
        <f>IFERROR(Table2[[#This Row],[Cantidad de la presentación a importar/distribuir]]*VLOOKUP(Table2[[#This Row],[Marca Comercial]],Datos!$J:$Q,8,0),"")</f>
        <v/>
      </c>
    </row>
    <row r="53" spans="2:8" ht="15.6" x14ac:dyDescent="0.3">
      <c r="B53" s="27"/>
      <c r="C53" s="56"/>
      <c r="D53" s="5" t="str">
        <f>IFERROR(VLOOKUP(Table2[[#This Row],[Marca Comercial]],Datos!$J:$M,3,0),"")</f>
        <v/>
      </c>
      <c r="E53" s="5" t="str">
        <f>IFERROR(VLOOKUP(Table2[[#This Row],[Marca Comercial]],Datos!$J:$M,4,0),"")</f>
        <v/>
      </c>
      <c r="F53" s="5" t="str">
        <f>IFERROR(VLOOKUP($C53,Datos!$J:$K,2,0),"")</f>
        <v/>
      </c>
      <c r="G53" s="8"/>
      <c r="H53" s="30" t="str">
        <f>IFERROR(Table2[[#This Row],[Cantidad de la presentación a importar/distribuir]]*VLOOKUP(Table2[[#This Row],[Marca Comercial]],Datos!$J:$Q,8,0),"")</f>
        <v/>
      </c>
    </row>
    <row r="54" spans="2:8" ht="15.6" x14ac:dyDescent="0.3">
      <c r="B54" s="22"/>
      <c r="C54" s="57"/>
      <c r="D54" s="4" t="str">
        <f>IFERROR(VLOOKUP(Table2[[#This Row],[Marca Comercial]],Datos!$J:$M,3,0),"")</f>
        <v/>
      </c>
      <c r="E54" s="4" t="str">
        <f>IFERROR(VLOOKUP(Table2[[#This Row],[Marca Comercial]],Datos!$J:$M,4,0),"")</f>
        <v/>
      </c>
      <c r="F54" s="4" t="str">
        <f>IFERROR(VLOOKUP($C54,Datos!$J:$K,2,0),"")</f>
        <v/>
      </c>
      <c r="G54" s="8"/>
      <c r="H54" s="31" t="str">
        <f>IFERROR(Table2[[#This Row],[Cantidad de la presentación a importar/distribuir]]*VLOOKUP(Table2[[#This Row],[Marca Comercial]],Datos!$J:$Q,8,0),"")</f>
        <v/>
      </c>
    </row>
    <row r="55" spans="2:8" ht="15.6" x14ac:dyDescent="0.3">
      <c r="B55" s="27"/>
      <c r="C55" s="56"/>
      <c r="D55" s="5" t="str">
        <f>IFERROR(VLOOKUP(Table2[[#This Row],[Marca Comercial]],Datos!$J:$M,3,0),"")</f>
        <v/>
      </c>
      <c r="E55" s="5" t="str">
        <f>IFERROR(VLOOKUP(Table2[[#This Row],[Marca Comercial]],Datos!$J:$M,4,0),"")</f>
        <v/>
      </c>
      <c r="F55" s="5" t="str">
        <f>IFERROR(VLOOKUP($C55,Datos!$J:$K,2,0),"")</f>
        <v/>
      </c>
      <c r="G55" s="8"/>
      <c r="H55" s="30" t="str">
        <f>IFERROR(Table2[[#This Row],[Cantidad de la presentación a importar/distribuir]]*VLOOKUP(Table2[[#This Row],[Marca Comercial]],Datos!$J:$Q,8,0),"")</f>
        <v/>
      </c>
    </row>
    <row r="56" spans="2:8" x14ac:dyDescent="0.3"/>
    <row r="57" spans="2:8" ht="39.6" customHeight="1" x14ac:dyDescent="0.4">
      <c r="B57" s="115" t="s">
        <v>314</v>
      </c>
      <c r="C57" s="116"/>
      <c r="D57" s="116"/>
      <c r="E57" s="116"/>
      <c r="F57" s="116"/>
      <c r="G57" s="116"/>
    </row>
    <row r="60" spans="2:8" x14ac:dyDescent="0.3"/>
    <row r="65" customFormat="1" x14ac:dyDescent="0.3"/>
    <row r="66" customFormat="1" x14ac:dyDescent="0.3"/>
    <row r="72" customFormat="1" ht="15" hidden="1" customHeight="1" x14ac:dyDescent="0.3"/>
    <row r="73" customFormat="1" ht="15" hidden="1" customHeight="1" x14ac:dyDescent="0.3"/>
  </sheetData>
  <sheetProtection algorithmName="SHA-512" hashValue="LG59b2/5qFXTNJlh3A0l4lEVs2MsKtCWeOCwMm8CKEqbFP0sMmhpindqpdgMzbmkdP4TLt++xhfjski12XP5Gg==" saltValue="EHMIA0CVIMZP1pWKZMy1qA==" spinCount="100000" sheet="1" sort="0" autoFilter="0"/>
  <mergeCells count="4">
    <mergeCell ref="B57:G57"/>
    <mergeCell ref="A2:G4"/>
    <mergeCell ref="C7:H7"/>
    <mergeCell ref="G13:G14"/>
  </mergeCells>
  <conditionalFormatting sqref="C16:C55">
    <cfRule type="expression" dxfId="9" priority="1">
      <formula>$D16&lt;&gt;"vigente"</formula>
    </cfRule>
  </conditionalFormatting>
  <dataValidations count="2">
    <dataValidation type="list" allowBlank="1" showInputMessage="1" showErrorMessage="1" sqref="C16:C55" xr:uid="{BC36E064-163F-4720-998D-FAD009285EFA}">
      <formula1>INDIRECT($B16)</formula1>
    </dataValidation>
    <dataValidation type="whole" operator="greaterThanOrEqual" allowBlank="1" showInputMessage="1" showErrorMessage="1" sqref="G16:G55" xr:uid="{D3C9C6B2-A1A4-4FFC-BF8D-9858ABFE26B4}">
      <formula1>0</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FB4A08D-8482-46D5-BDE4-A28BDB6F5CF1}">
          <x14:formula1>
            <xm:f>Datos!$C$2:$C$9</xm:f>
          </x14:formula1>
          <xm:sqref>B16:B55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77D7-3C5B-4745-94F7-B8143E9EB2F4}">
  <dimension ref="A1:K71"/>
  <sheetViews>
    <sheetView showGridLines="0" showRowColHeaders="0" zoomScale="83" zoomScaleNormal="115" workbookViewId="0">
      <pane ySplit="13" topLeftCell="A14" activePane="bottomLeft" state="frozen"/>
      <selection pane="bottomLeft" activeCell="E14" sqref="E14"/>
    </sheetView>
  </sheetViews>
  <sheetFormatPr baseColWidth="10" defaultColWidth="0" defaultRowHeight="14.4" customHeight="1" zeroHeight="1" x14ac:dyDescent="0.3"/>
  <cols>
    <col min="1" max="1" width="8.77734375" customWidth="1"/>
    <col min="2" max="2" width="22" customWidth="1"/>
    <col min="3" max="3" width="57.5546875" bestFit="1" customWidth="1"/>
    <col min="4" max="4" width="51.77734375" bestFit="1" customWidth="1"/>
    <col min="5" max="6" width="25.88671875" customWidth="1"/>
    <col min="7" max="7" width="13.44140625" customWidth="1"/>
    <col min="8" max="11" width="0" hidden="1" customWidth="1"/>
    <col min="12" max="16384" width="8.77734375" hidden="1"/>
  </cols>
  <sheetData>
    <row r="1" spans="1:7" x14ac:dyDescent="0.3"/>
    <row r="2" spans="1:7" ht="14.4" customHeight="1" x14ac:dyDescent="0.85">
      <c r="A2" s="121" t="s">
        <v>323</v>
      </c>
      <c r="B2" s="121"/>
      <c r="C2" s="121"/>
      <c r="D2" s="121"/>
      <c r="E2" s="121"/>
      <c r="F2" s="29"/>
    </row>
    <row r="3" spans="1:7" ht="14.55" customHeight="1" x14ac:dyDescent="0.85">
      <c r="A3" s="121"/>
      <c r="B3" s="121"/>
      <c r="C3" s="121"/>
      <c r="D3" s="121"/>
      <c r="E3" s="121"/>
      <c r="F3" s="29"/>
    </row>
    <row r="4" spans="1:7" ht="13.2" customHeight="1" x14ac:dyDescent="0.85">
      <c r="A4" s="121"/>
      <c r="B4" s="121"/>
      <c r="C4" s="121"/>
      <c r="D4" s="121"/>
      <c r="E4" s="121"/>
      <c r="F4" s="29"/>
    </row>
    <row r="5" spans="1:7" s="12" customFormat="1" ht="3" customHeight="1" x14ac:dyDescent="0.7">
      <c r="A5" s="11"/>
      <c r="B5" s="11"/>
      <c r="C5" s="11"/>
      <c r="D5" s="11"/>
      <c r="E5" s="11"/>
      <c r="F5" s="11"/>
    </row>
    <row r="6" spans="1:7" ht="3" customHeight="1" x14ac:dyDescent="0.6">
      <c r="B6" s="13"/>
      <c r="C6" s="13"/>
      <c r="D6" s="13"/>
    </row>
    <row r="7" spans="1:7" ht="33" customHeight="1" x14ac:dyDescent="0.3">
      <c r="B7" s="25" t="s">
        <v>104</v>
      </c>
      <c r="C7" s="122" t="s">
        <v>324</v>
      </c>
      <c r="D7" s="122"/>
      <c r="E7" s="122"/>
      <c r="F7" s="122"/>
      <c r="G7" s="122"/>
    </row>
    <row r="8" spans="1:7" ht="2.4" customHeight="1" x14ac:dyDescent="0.3">
      <c r="B8" s="14"/>
      <c r="C8" s="14"/>
      <c r="D8" s="14"/>
      <c r="E8" s="14"/>
      <c r="F8" s="14"/>
      <c r="G8" s="12"/>
    </row>
    <row r="9" spans="1:7" ht="21.6" customHeight="1" x14ac:dyDescent="0.35">
      <c r="B9" s="15" t="s">
        <v>29</v>
      </c>
      <c r="C9" s="16" t="str">
        <f>IF(Empresa!$D$7=0,"",Empresa!$D$7)</f>
        <v/>
      </c>
      <c r="E9" s="9" t="s">
        <v>98</v>
      </c>
      <c r="F9" s="9"/>
    </row>
    <row r="10" spans="1:7" ht="21" x14ac:dyDescent="0.4">
      <c r="B10" s="15" t="s">
        <v>28</v>
      </c>
      <c r="C10" s="17" t="str">
        <f>IF(Empresa!$D$22=0,"",Empresa!$D$22)</f>
        <v/>
      </c>
      <c r="E10" s="9" t="s">
        <v>96</v>
      </c>
      <c r="F10" s="9"/>
    </row>
    <row r="11" spans="1:7" ht="15.6" customHeight="1" x14ac:dyDescent="0.3">
      <c r="B11" s="15" t="s">
        <v>0</v>
      </c>
      <c r="C11" s="18">
        <v>2027</v>
      </c>
      <c r="E11" s="119" t="s">
        <v>97</v>
      </c>
      <c r="F11" s="28"/>
    </row>
    <row r="12" spans="1:7" ht="14.4" customHeight="1" x14ac:dyDescent="0.3">
      <c r="E12" s="120"/>
      <c r="F12" s="28"/>
    </row>
    <row r="13" spans="1:7" ht="43.2" x14ac:dyDescent="0.3">
      <c r="B13" s="3" t="s">
        <v>25</v>
      </c>
      <c r="C13" s="3" t="s">
        <v>1</v>
      </c>
      <c r="D13" s="3" t="s">
        <v>2</v>
      </c>
      <c r="E13" s="19" t="s">
        <v>100</v>
      </c>
      <c r="F13" s="3" t="s">
        <v>322</v>
      </c>
    </row>
    <row r="14" spans="1:7" ht="15.6" x14ac:dyDescent="0.3">
      <c r="B14" s="4">
        <f>+Previsión_2027!B16</f>
        <v>0</v>
      </c>
      <c r="C14" s="58">
        <f>+Previsión_2027!C16</f>
        <v>0</v>
      </c>
      <c r="D14" s="4" t="str">
        <f>+Previsión_2027!F16</f>
        <v/>
      </c>
      <c r="E14" s="6"/>
      <c r="F14" s="44" t="str">
        <f>IFERROR(Table212[[#This Row],[Cantidad de la presentación que sobrará a Dic 2026]]*VLOOKUP(Table212[[#This Row],[Marca Comercial]],Datos!$J:$Q,8,0),"")</f>
        <v/>
      </c>
      <c r="G14" s="9"/>
    </row>
    <row r="15" spans="1:7" ht="15.6" x14ac:dyDescent="0.3">
      <c r="B15" s="5">
        <f>+Previsión_2027!B17</f>
        <v>0</v>
      </c>
      <c r="C15" s="59">
        <f>+Previsión_2027!C17</f>
        <v>0</v>
      </c>
      <c r="D15" s="5" t="str">
        <f>+Previsión_2027!F17</f>
        <v/>
      </c>
      <c r="E15" s="7"/>
      <c r="F15" s="45" t="str">
        <f>IFERROR(Table212[[#This Row],[Cantidad de la presentación que sobrará a Dic 2026]]*VLOOKUP(Table212[[#This Row],[Marca Comercial]],Datos!$J:$Q,8,0),"")</f>
        <v/>
      </c>
      <c r="G15" s="9"/>
    </row>
    <row r="16" spans="1:7" ht="15.6" x14ac:dyDescent="0.3">
      <c r="B16" s="4">
        <f>+Previsión_2027!B18</f>
        <v>0</v>
      </c>
      <c r="C16" s="58">
        <f>+Previsión_2027!C18</f>
        <v>0</v>
      </c>
      <c r="D16" s="4" t="str">
        <f>+Previsión_2027!F18</f>
        <v/>
      </c>
      <c r="E16" s="6"/>
      <c r="F16" s="44" t="str">
        <f>IFERROR(Table212[[#This Row],[Cantidad de la presentación que sobrará a Dic 2026]]*VLOOKUP(Table212[[#This Row],[Marca Comercial]],Datos!$J:$Q,8,0),"")</f>
        <v/>
      </c>
      <c r="G16" s="9"/>
    </row>
    <row r="17" spans="2:7" ht="15.6" x14ac:dyDescent="0.3">
      <c r="B17" s="5">
        <f>+Previsión_2027!B19</f>
        <v>0</v>
      </c>
      <c r="C17" s="59">
        <f>+Previsión_2027!C19</f>
        <v>0</v>
      </c>
      <c r="D17" s="5" t="str">
        <f>+Previsión_2027!F19</f>
        <v/>
      </c>
      <c r="E17" s="7"/>
      <c r="F17" s="45" t="str">
        <f>IFERROR(Table212[[#This Row],[Cantidad de la presentación que sobrará a Dic 2026]]*VLOOKUP(Table212[[#This Row],[Marca Comercial]],Datos!$J:$Q,8,0),"")</f>
        <v/>
      </c>
      <c r="G17" s="9"/>
    </row>
    <row r="18" spans="2:7" ht="15.6" x14ac:dyDescent="0.3">
      <c r="B18" s="4">
        <f>+Previsión_2027!B20</f>
        <v>0</v>
      </c>
      <c r="C18" s="58">
        <f>+Previsión_2027!C20</f>
        <v>0</v>
      </c>
      <c r="D18" s="4" t="str">
        <f>+Previsión_2027!F20</f>
        <v/>
      </c>
      <c r="E18" s="6"/>
      <c r="F18" s="44" t="str">
        <f>IFERROR(Table212[[#This Row],[Cantidad de la presentación que sobrará a Dic 2026]]*VLOOKUP(Table212[[#This Row],[Marca Comercial]],Datos!$J:$Q,8,0),"")</f>
        <v/>
      </c>
      <c r="G18" s="9"/>
    </row>
    <row r="19" spans="2:7" ht="15.6" x14ac:dyDescent="0.3">
      <c r="B19" s="5">
        <f>+Previsión_2027!B21</f>
        <v>0</v>
      </c>
      <c r="C19" s="59">
        <f>+Previsión_2027!C21</f>
        <v>0</v>
      </c>
      <c r="D19" s="5" t="str">
        <f>+Previsión_2027!F21</f>
        <v/>
      </c>
      <c r="E19" s="7"/>
      <c r="F19" s="45" t="str">
        <f>IFERROR(Table212[[#This Row],[Cantidad de la presentación que sobrará a Dic 2026]]*VLOOKUP(Table212[[#This Row],[Marca Comercial]],Datos!$J:$Q,8,0),"")</f>
        <v/>
      </c>
      <c r="G19" s="9"/>
    </row>
    <row r="20" spans="2:7" ht="15.6" x14ac:dyDescent="0.3">
      <c r="B20" s="4">
        <f>+Previsión_2027!B22</f>
        <v>0</v>
      </c>
      <c r="C20" s="58">
        <f>+Previsión_2027!C22</f>
        <v>0</v>
      </c>
      <c r="D20" s="4" t="str">
        <f>+Previsión_2027!F22</f>
        <v/>
      </c>
      <c r="E20" s="6"/>
      <c r="F20" s="44" t="str">
        <f>IFERROR(Table212[[#This Row],[Cantidad de la presentación que sobrará a Dic 2026]]*VLOOKUP(Table212[[#This Row],[Marca Comercial]],Datos!$J:$Q,8,0),"")</f>
        <v/>
      </c>
      <c r="G20" s="9"/>
    </row>
    <row r="21" spans="2:7" ht="15.6" x14ac:dyDescent="0.3">
      <c r="B21" s="5">
        <f>+Previsión_2027!B23</f>
        <v>0</v>
      </c>
      <c r="C21" s="59">
        <f>+Previsión_2027!C23</f>
        <v>0</v>
      </c>
      <c r="D21" s="5" t="str">
        <f>+Previsión_2027!F23</f>
        <v/>
      </c>
      <c r="E21" s="7"/>
      <c r="F21" s="45" t="str">
        <f>IFERROR(Table212[[#This Row],[Cantidad de la presentación que sobrará a Dic 2026]]*VLOOKUP(Table212[[#This Row],[Marca Comercial]],Datos!$J:$Q,8,0),"")</f>
        <v/>
      </c>
      <c r="G21" s="9"/>
    </row>
    <row r="22" spans="2:7" ht="15.6" x14ac:dyDescent="0.3">
      <c r="B22" s="4">
        <f>+Previsión_2027!B24</f>
        <v>0</v>
      </c>
      <c r="C22" s="58">
        <f>+Previsión_2027!C24</f>
        <v>0</v>
      </c>
      <c r="D22" s="4" t="str">
        <f>+Previsión_2027!F24</f>
        <v/>
      </c>
      <c r="E22" s="6"/>
      <c r="F22" s="44" t="str">
        <f>IFERROR(Table212[[#This Row],[Cantidad de la presentación que sobrará a Dic 2026]]*VLOOKUP(Table212[[#This Row],[Marca Comercial]],Datos!$J:$Q,8,0),"")</f>
        <v/>
      </c>
      <c r="G22" s="9"/>
    </row>
    <row r="23" spans="2:7" ht="15.6" x14ac:dyDescent="0.3">
      <c r="B23" s="5">
        <f>+Previsión_2027!B25</f>
        <v>0</v>
      </c>
      <c r="C23" s="59">
        <f>+Previsión_2027!C25</f>
        <v>0</v>
      </c>
      <c r="D23" s="5" t="str">
        <f>+Previsión_2027!F25</f>
        <v/>
      </c>
      <c r="E23" s="7"/>
      <c r="F23" s="45" t="str">
        <f>IFERROR(Table212[[#This Row],[Cantidad de la presentación que sobrará a Dic 2026]]*VLOOKUP(Table212[[#This Row],[Marca Comercial]],Datos!$J:$Q,8,0),"")</f>
        <v/>
      </c>
      <c r="G23" s="9"/>
    </row>
    <row r="24" spans="2:7" ht="15.6" x14ac:dyDescent="0.3">
      <c r="B24" s="4">
        <f>+Previsión_2027!B26</f>
        <v>0</v>
      </c>
      <c r="C24" s="58">
        <f>+Previsión_2027!C26</f>
        <v>0</v>
      </c>
      <c r="D24" s="4" t="str">
        <f>+Previsión_2027!F26</f>
        <v/>
      </c>
      <c r="E24" s="6"/>
      <c r="F24" s="44" t="str">
        <f>IFERROR(Table212[[#This Row],[Cantidad de la presentación que sobrará a Dic 2026]]*VLOOKUP(Table212[[#This Row],[Marca Comercial]],Datos!$J:$Q,8,0),"")</f>
        <v/>
      </c>
      <c r="G24" s="9"/>
    </row>
    <row r="25" spans="2:7" ht="15.6" x14ac:dyDescent="0.3">
      <c r="B25" s="5">
        <f>+Previsión_2027!B27</f>
        <v>0</v>
      </c>
      <c r="C25" s="59">
        <f>+Previsión_2027!C27</f>
        <v>0</v>
      </c>
      <c r="D25" s="5" t="str">
        <f>+Previsión_2027!F27</f>
        <v/>
      </c>
      <c r="E25" s="7"/>
      <c r="F25" s="45" t="str">
        <f>IFERROR(Table212[[#This Row],[Cantidad de la presentación que sobrará a Dic 2026]]*VLOOKUP(Table212[[#This Row],[Marca Comercial]],Datos!$J:$Q,8,0),"")</f>
        <v/>
      </c>
      <c r="G25" s="9"/>
    </row>
    <row r="26" spans="2:7" ht="15.6" x14ac:dyDescent="0.3">
      <c r="B26" s="4">
        <f>+Previsión_2027!B28</f>
        <v>0</v>
      </c>
      <c r="C26" s="58">
        <f>+Previsión_2027!C28</f>
        <v>0</v>
      </c>
      <c r="D26" s="4" t="str">
        <f>+Previsión_2027!F28</f>
        <v/>
      </c>
      <c r="E26" s="6"/>
      <c r="F26" s="44" t="str">
        <f>IFERROR(Table212[[#This Row],[Cantidad de la presentación que sobrará a Dic 2026]]*VLOOKUP(Table212[[#This Row],[Marca Comercial]],Datos!$J:$Q,8,0),"")</f>
        <v/>
      </c>
      <c r="G26" s="9"/>
    </row>
    <row r="27" spans="2:7" ht="15.6" x14ac:dyDescent="0.3">
      <c r="B27" s="5">
        <f>+Previsión_2027!B29</f>
        <v>0</v>
      </c>
      <c r="C27" s="59">
        <f>+Previsión_2027!C29</f>
        <v>0</v>
      </c>
      <c r="D27" s="5" t="str">
        <f>+Previsión_2027!F29</f>
        <v/>
      </c>
      <c r="E27" s="7"/>
      <c r="F27" s="45" t="str">
        <f>IFERROR(Table212[[#This Row],[Cantidad de la presentación que sobrará a Dic 2026]]*VLOOKUP(Table212[[#This Row],[Marca Comercial]],Datos!$J:$Q,8,0),"")</f>
        <v/>
      </c>
      <c r="G27" s="9"/>
    </row>
    <row r="28" spans="2:7" ht="15.6" x14ac:dyDescent="0.3">
      <c r="B28" s="4">
        <f>+Previsión_2027!B30</f>
        <v>0</v>
      </c>
      <c r="C28" s="58">
        <f>+Previsión_2027!C30</f>
        <v>0</v>
      </c>
      <c r="D28" s="4" t="str">
        <f>+Previsión_2027!F30</f>
        <v/>
      </c>
      <c r="E28" s="6"/>
      <c r="F28" s="44" t="str">
        <f>IFERROR(Table212[[#This Row],[Cantidad de la presentación que sobrará a Dic 2026]]*VLOOKUP(Table212[[#This Row],[Marca Comercial]],Datos!$J:$Q,8,0),"")</f>
        <v/>
      </c>
      <c r="G28"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29" spans="2:7" ht="15.6" x14ac:dyDescent="0.3">
      <c r="B29" s="5">
        <f>+Previsión_2027!B31</f>
        <v>0</v>
      </c>
      <c r="C29" s="59">
        <f>+Previsión_2027!C31</f>
        <v>0</v>
      </c>
      <c r="D29" s="5" t="str">
        <f>+Previsión_2027!F31</f>
        <v/>
      </c>
      <c r="E29" s="7"/>
      <c r="F29" s="45" t="str">
        <f>IFERROR(Table212[[#This Row],[Cantidad de la presentación que sobrará a Dic 2026]]*VLOOKUP(Table212[[#This Row],[Marca Comercial]],Datos!$J:$Q,8,0),"")</f>
        <v/>
      </c>
      <c r="G29"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0" spans="2:7" ht="15.6" x14ac:dyDescent="0.3">
      <c r="B30" s="4">
        <f>+Previsión_2027!B32</f>
        <v>0</v>
      </c>
      <c r="C30" s="58">
        <f>+Previsión_2027!C32</f>
        <v>0</v>
      </c>
      <c r="D30" s="4" t="str">
        <f>+Previsión_2027!F32</f>
        <v/>
      </c>
      <c r="E30" s="6"/>
      <c r="F30" s="44" t="str">
        <f>IFERROR(Table212[[#This Row],[Cantidad de la presentación que sobrará a Dic 2026]]*VLOOKUP(Table212[[#This Row],[Marca Comercial]],Datos!$J:$Q,8,0),"")</f>
        <v/>
      </c>
      <c r="G30"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1" spans="2:7" ht="15.6" x14ac:dyDescent="0.3">
      <c r="B31" s="5">
        <f>+Previsión_2027!B33</f>
        <v>0</v>
      </c>
      <c r="C31" s="59">
        <f>+Previsión_2027!C33</f>
        <v>0</v>
      </c>
      <c r="D31" s="5" t="str">
        <f>+Previsión_2027!F33</f>
        <v/>
      </c>
      <c r="E31" s="7"/>
      <c r="F31" s="45" t="str">
        <f>IFERROR(Table212[[#This Row],[Cantidad de la presentación que sobrará a Dic 2026]]*VLOOKUP(Table212[[#This Row],[Marca Comercial]],Datos!$J:$Q,8,0),"")</f>
        <v/>
      </c>
      <c r="G31"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2" spans="2:7" ht="15.6" x14ac:dyDescent="0.3">
      <c r="B32" s="4">
        <f>+Previsión_2027!B34</f>
        <v>0</v>
      </c>
      <c r="C32" s="58">
        <f>+Previsión_2027!C34</f>
        <v>0</v>
      </c>
      <c r="D32" s="4" t="str">
        <f>+Previsión_2027!F34</f>
        <v/>
      </c>
      <c r="E32" s="6"/>
      <c r="F32" s="44" t="str">
        <f>IFERROR(Table212[[#This Row],[Cantidad de la presentación que sobrará a Dic 2026]]*VLOOKUP(Table212[[#This Row],[Marca Comercial]],Datos!$J:$Q,8,0),"")</f>
        <v/>
      </c>
      <c r="G32"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3" spans="2:7" ht="15.6" x14ac:dyDescent="0.3">
      <c r="B33" s="5">
        <f>+Previsión_2027!B35</f>
        <v>0</v>
      </c>
      <c r="C33" s="59">
        <f>+Previsión_2027!C35</f>
        <v>0</v>
      </c>
      <c r="D33" s="5" t="str">
        <f>+Previsión_2027!F35</f>
        <v/>
      </c>
      <c r="E33" s="7"/>
      <c r="F33" s="45" t="str">
        <f>IFERROR(Table212[[#This Row],[Cantidad de la presentación que sobrará a Dic 2026]]*VLOOKUP(Table212[[#This Row],[Marca Comercial]],Datos!$J:$Q,8,0),"")</f>
        <v/>
      </c>
      <c r="G33"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4" spans="2:7" ht="15.6" x14ac:dyDescent="0.3">
      <c r="B34" s="4">
        <f>+Previsión_2027!B36</f>
        <v>0</v>
      </c>
      <c r="C34" s="58">
        <f>+Previsión_2027!C36</f>
        <v>0</v>
      </c>
      <c r="D34" s="4" t="str">
        <f>+Previsión_2027!F36</f>
        <v/>
      </c>
      <c r="E34" s="6"/>
      <c r="F34" s="44" t="str">
        <f>IFERROR(Table212[[#This Row],[Cantidad de la presentación que sobrará a Dic 2026]]*VLOOKUP(Table212[[#This Row],[Marca Comercial]],Datos!$J:$Q,8,0),"")</f>
        <v/>
      </c>
      <c r="G34"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5" spans="2:7" ht="15.6" x14ac:dyDescent="0.3">
      <c r="B35" s="5">
        <f>+Previsión_2027!B37</f>
        <v>0</v>
      </c>
      <c r="C35" s="59">
        <f>+Previsión_2027!C37</f>
        <v>0</v>
      </c>
      <c r="D35" s="5" t="str">
        <f>+Previsión_2027!F37</f>
        <v/>
      </c>
      <c r="E35" s="7"/>
      <c r="F35" s="45" t="str">
        <f>IFERROR(Table212[[#This Row],[Cantidad de la presentación que sobrará a Dic 2026]]*VLOOKUP(Table212[[#This Row],[Marca Comercial]],Datos!$J:$Q,8,0),"")</f>
        <v/>
      </c>
      <c r="G35"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6" spans="2:7" s="10" customFormat="1" ht="15.6" x14ac:dyDescent="0.3">
      <c r="B36" s="4">
        <f>+Previsión_2027!B38</f>
        <v>0</v>
      </c>
      <c r="C36" s="58">
        <f>+Previsión_2027!C38</f>
        <v>0</v>
      </c>
      <c r="D36" s="4" t="str">
        <f>+Previsión_2027!F38</f>
        <v/>
      </c>
      <c r="E36" s="6"/>
      <c r="F36" s="44" t="str">
        <f>IFERROR(Table212[[#This Row],[Cantidad de la presentación que sobrará a Dic 2026]]*VLOOKUP(Table212[[#This Row],[Marca Comercial]],Datos!$J:$Q,8,0),"")</f>
        <v/>
      </c>
      <c r="G36"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7" spans="2:7" ht="15.6" x14ac:dyDescent="0.3">
      <c r="B37" s="5">
        <f>+Previsión_2027!B39</f>
        <v>0</v>
      </c>
      <c r="C37" s="59">
        <f>+Previsión_2027!C39</f>
        <v>0</v>
      </c>
      <c r="D37" s="5" t="str">
        <f>+Previsión_2027!F39</f>
        <v/>
      </c>
      <c r="E37" s="7"/>
      <c r="F37" s="45" t="str">
        <f>IFERROR(Table212[[#This Row],[Cantidad de la presentación que sobrará a Dic 2026]]*VLOOKUP(Table212[[#This Row],[Marca Comercial]],Datos!$J:$Q,8,0),"")</f>
        <v/>
      </c>
      <c r="G37"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8" spans="2:7" ht="15.6" x14ac:dyDescent="0.3">
      <c r="B38" s="4">
        <f>+Previsión_2027!B40</f>
        <v>0</v>
      </c>
      <c r="C38" s="58">
        <f>+Previsión_2027!C40</f>
        <v>0</v>
      </c>
      <c r="D38" s="4" t="str">
        <f>+Previsión_2027!F40</f>
        <v/>
      </c>
      <c r="E38" s="6"/>
      <c r="F38" s="44" t="str">
        <f>IFERROR(Table212[[#This Row],[Cantidad de la presentación que sobrará a Dic 2026]]*VLOOKUP(Table212[[#This Row],[Marca Comercial]],Datos!$J:$Q,8,0),"")</f>
        <v/>
      </c>
      <c r="G38"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39" spans="2:7" ht="15.6" x14ac:dyDescent="0.3">
      <c r="B39" s="5">
        <f>+Previsión_2027!B41</f>
        <v>0</v>
      </c>
      <c r="C39" s="59">
        <f>+Previsión_2027!C41</f>
        <v>0</v>
      </c>
      <c r="D39" s="5" t="str">
        <f>+Previsión_2027!F41</f>
        <v/>
      </c>
      <c r="E39" s="7"/>
      <c r="F39" s="45" t="str">
        <f>IFERROR(Table212[[#This Row],[Cantidad de la presentación que sobrará a Dic 2026]]*VLOOKUP(Table212[[#This Row],[Marca Comercial]],Datos!$J:$Q,8,0),"")</f>
        <v/>
      </c>
      <c r="G39"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0" spans="2:7" ht="15.6" x14ac:dyDescent="0.3">
      <c r="B40" s="4">
        <f>+Previsión_2027!B42</f>
        <v>0</v>
      </c>
      <c r="C40" s="58">
        <f>+Previsión_2027!C42</f>
        <v>0</v>
      </c>
      <c r="D40" s="4" t="str">
        <f>+Previsión_2027!F42</f>
        <v/>
      </c>
      <c r="E40" s="6"/>
      <c r="F40" s="44" t="str">
        <f>IFERROR(Table212[[#This Row],[Cantidad de la presentación que sobrará a Dic 2026]]*VLOOKUP(Table212[[#This Row],[Marca Comercial]],Datos!$J:$Q,8,0),"")</f>
        <v/>
      </c>
      <c r="G40"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1" spans="2:7" ht="15.6" x14ac:dyDescent="0.3">
      <c r="B41" s="5">
        <f>+Previsión_2027!B43</f>
        <v>0</v>
      </c>
      <c r="C41" s="59">
        <f>+Previsión_2027!C43</f>
        <v>0</v>
      </c>
      <c r="D41" s="5" t="str">
        <f>+Previsión_2027!F43</f>
        <v/>
      </c>
      <c r="E41" s="7"/>
      <c r="F41" s="45" t="str">
        <f>IFERROR(Table212[[#This Row],[Cantidad de la presentación que sobrará a Dic 2026]]*VLOOKUP(Table212[[#This Row],[Marca Comercial]],Datos!$J:$Q,8,0),"")</f>
        <v/>
      </c>
      <c r="G41"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2" spans="2:7" ht="15.6" x14ac:dyDescent="0.3">
      <c r="B42" s="4">
        <f>+Previsión_2027!B44</f>
        <v>0</v>
      </c>
      <c r="C42" s="58">
        <f>+Previsión_2027!C44</f>
        <v>0</v>
      </c>
      <c r="D42" s="4" t="str">
        <f>+Previsión_2027!F44</f>
        <v/>
      </c>
      <c r="E42" s="6"/>
      <c r="F42" s="44" t="str">
        <f>IFERROR(Table212[[#This Row],[Cantidad de la presentación que sobrará a Dic 2026]]*VLOOKUP(Table212[[#This Row],[Marca Comercial]],Datos!$J:$Q,8,0),"")</f>
        <v/>
      </c>
      <c r="G42"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3" spans="2:7" ht="15.6" x14ac:dyDescent="0.3">
      <c r="B43" s="5">
        <f>+Previsión_2027!B45</f>
        <v>0</v>
      </c>
      <c r="C43" s="59">
        <f>+Previsión_2027!C45</f>
        <v>0</v>
      </c>
      <c r="D43" s="5" t="str">
        <f>+Previsión_2027!F45</f>
        <v/>
      </c>
      <c r="E43" s="7"/>
      <c r="F43" s="45" t="str">
        <f>IFERROR(Table212[[#This Row],[Cantidad de la presentación que sobrará a Dic 2026]]*VLOOKUP(Table212[[#This Row],[Marca Comercial]],Datos!$J:$Q,8,0),"")</f>
        <v/>
      </c>
      <c r="G43"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4" spans="2:7" ht="15" customHeight="1" x14ac:dyDescent="0.3">
      <c r="B44" s="4">
        <f>+Previsión_2027!B46</f>
        <v>0</v>
      </c>
      <c r="C44" s="58">
        <f>+Previsión_2027!C46</f>
        <v>0</v>
      </c>
      <c r="D44" s="4" t="str">
        <f>+Previsión_2027!F46</f>
        <v/>
      </c>
      <c r="E44" s="6"/>
      <c r="F44" s="44" t="str">
        <f>IFERROR(Table212[[#This Row],[Cantidad de la presentación que sobrará a Dic 2026]]*VLOOKUP(Table212[[#This Row],[Marca Comercial]],Datos!$J:$Q,8,0),"")</f>
        <v/>
      </c>
      <c r="G44"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5" spans="2:7" ht="15.6" x14ac:dyDescent="0.3">
      <c r="B45" s="5">
        <f>+Previsión_2027!B47</f>
        <v>0</v>
      </c>
      <c r="C45" s="59">
        <f>+Previsión_2027!C47</f>
        <v>0</v>
      </c>
      <c r="D45" s="5" t="str">
        <f>+Previsión_2027!F47</f>
        <v/>
      </c>
      <c r="E45" s="7"/>
      <c r="F45" s="45" t="str">
        <f>IFERROR(Table212[[#This Row],[Cantidad de la presentación que sobrará a Dic 2026]]*VLOOKUP(Table212[[#This Row],[Marca Comercial]],Datos!$J:$Q,8,0),"")</f>
        <v/>
      </c>
      <c r="G45"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6" spans="2:7" ht="15.6" x14ac:dyDescent="0.3">
      <c r="B46" s="4">
        <f>+Previsión_2027!B48</f>
        <v>0</v>
      </c>
      <c r="C46" s="58">
        <f>+Previsión_2027!C48</f>
        <v>0</v>
      </c>
      <c r="D46" s="4" t="str">
        <f>+Previsión_2027!F48</f>
        <v/>
      </c>
      <c r="E46" s="6"/>
      <c r="F46" s="44" t="str">
        <f>IFERROR(Table212[[#This Row],[Cantidad de la presentación que sobrará a Dic 2026]]*VLOOKUP(Table212[[#This Row],[Marca Comercial]],Datos!$J:$Q,8,0),"")</f>
        <v/>
      </c>
      <c r="G46"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7" spans="2:7" ht="15.6" x14ac:dyDescent="0.3">
      <c r="B47" s="5">
        <f>+Previsión_2027!B49</f>
        <v>0</v>
      </c>
      <c r="C47" s="59">
        <f>+Previsión_2027!C49</f>
        <v>0</v>
      </c>
      <c r="D47" s="5" t="str">
        <f>+Previsión_2027!F49</f>
        <v/>
      </c>
      <c r="E47" s="7"/>
      <c r="F47" s="45" t="str">
        <f>IFERROR(Table212[[#This Row],[Cantidad de la presentación que sobrará a Dic 2026]]*VLOOKUP(Table212[[#This Row],[Marca Comercial]],Datos!$J:$Q,8,0),"")</f>
        <v/>
      </c>
      <c r="G47"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8" spans="2:7" ht="15.6" x14ac:dyDescent="0.3">
      <c r="B48" s="4">
        <f>+Previsión_2027!B50</f>
        <v>0</v>
      </c>
      <c r="C48" s="58">
        <f>+Previsión_2027!C50</f>
        <v>0</v>
      </c>
      <c r="D48" s="4" t="str">
        <f>+Previsión_2027!F50</f>
        <v/>
      </c>
      <c r="E48" s="6"/>
      <c r="F48" s="44" t="str">
        <f>IFERROR(Table212[[#This Row],[Cantidad de la presentación que sobrará a Dic 2026]]*VLOOKUP(Table212[[#This Row],[Marca Comercial]],Datos!$J:$Q,8,0),"")</f>
        <v/>
      </c>
      <c r="G48"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49" spans="2:7" ht="15.6" x14ac:dyDescent="0.3">
      <c r="B49" s="5">
        <f>+Previsión_2027!B51</f>
        <v>0</v>
      </c>
      <c r="C49" s="59">
        <f>+Previsión_2027!C51</f>
        <v>0</v>
      </c>
      <c r="D49" s="5" t="str">
        <f>+Previsión_2027!F51</f>
        <v/>
      </c>
      <c r="E49" s="7"/>
      <c r="F49" s="45" t="str">
        <f>IFERROR(Table212[[#This Row],[Cantidad de la presentación que sobrará a Dic 2026]]*VLOOKUP(Table212[[#This Row],[Marca Comercial]],Datos!$J:$Q,8,0),"")</f>
        <v/>
      </c>
      <c r="G49"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50" spans="2:7" ht="15.6" x14ac:dyDescent="0.3">
      <c r="B50" s="4">
        <f>+Previsión_2027!B52</f>
        <v>0</v>
      </c>
      <c r="C50" s="58">
        <f>+Previsión_2027!C52</f>
        <v>0</v>
      </c>
      <c r="D50" s="4" t="str">
        <f>+Previsión_2027!F52</f>
        <v/>
      </c>
      <c r="E50" s="6"/>
      <c r="F50" s="44" t="str">
        <f>IFERROR(Table212[[#This Row],[Cantidad de la presentación que sobrará a Dic 2026]]*VLOOKUP(Table212[[#This Row],[Marca Comercial]],Datos!$J:$Q,8,0),"")</f>
        <v/>
      </c>
      <c r="G50"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51" spans="2:7" ht="15.6" x14ac:dyDescent="0.3">
      <c r="B51" s="5">
        <f>+Previsión_2027!B53</f>
        <v>0</v>
      </c>
      <c r="C51" s="59">
        <f>+Previsión_2027!C53</f>
        <v>0</v>
      </c>
      <c r="D51" s="5" t="str">
        <f>+Previsión_2027!F53</f>
        <v/>
      </c>
      <c r="E51" s="7"/>
      <c r="F51" s="45" t="str">
        <f>IFERROR(Table212[[#This Row],[Cantidad de la presentación que sobrará a Dic 2026]]*VLOOKUP(Table212[[#This Row],[Marca Comercial]],Datos!$J:$Q,8,0),"")</f>
        <v/>
      </c>
      <c r="G51"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52" spans="2:7" ht="15.6" x14ac:dyDescent="0.3">
      <c r="B52" s="4">
        <f>+Previsión_2027!B54</f>
        <v>0</v>
      </c>
      <c r="C52" s="58">
        <f>+Previsión_2027!C54</f>
        <v>0</v>
      </c>
      <c r="D52" s="4" t="str">
        <f>+Previsión_2027!F54</f>
        <v/>
      </c>
      <c r="E52" s="6"/>
      <c r="F52" s="44" t="str">
        <f>IFERROR(Table212[[#This Row],[Cantidad de la presentación que sobrará a Dic 2026]]*VLOOKUP(Table212[[#This Row],[Marca Comercial]],Datos!$J:$Q,8,0),"")</f>
        <v/>
      </c>
      <c r="G52" s="9" t="str">
        <f>IF(Table212[[#This Row],[Medicamento 
(Principio Activo)]]="CODEINA","Cantidad en Kilos de codeína",
IF(Table212[[#This Row],[Presentación]]= "Comprimidos (mg)","Cantidad en unidades de comprimidos",
IF(Table212[[#This Row],[Presentación]]= "Ampolla (mg/2mL)","Cantidad en unidades de Ampollas",
IF(Table212[[#This Row],[Presentación]]= "Parches (25 mcg/min)(4.2 mg)","Cantidad en unidades de Parches",
IF(Table212[[#This Row],[Presentación]]= "Parches (50 mcg/min)(8.4 mg)","Cantidad en unidades de Parches",
IF(Table212[[#This Row],[Presentación]]= "Parches (100 mcg/min)(16.8 mg)","Cantidad en unidades de Parches",
IF(Table212[[#This Row],[Presentación]]= "Ampolla (mg/mL)","Cantidad en unidades de Ampollas",
IF(Table212[[#This Row],[Presentación]]= "Tableta (mg)","Cantidad en unidades de Tabletas",""))))))))</f>
        <v/>
      </c>
    </row>
    <row r="53" spans="2:7" ht="15.6" x14ac:dyDescent="0.3">
      <c r="B53" s="5">
        <f>+Previsión_2027!B55</f>
        <v>0</v>
      </c>
      <c r="C53" s="59">
        <f>+Previsión_2027!C55</f>
        <v>0</v>
      </c>
      <c r="D53" s="5" t="str">
        <f>+Previsión_2027!F55</f>
        <v/>
      </c>
      <c r="E53" s="7"/>
      <c r="F53" s="45" t="str">
        <f>IFERROR(Table212[[#This Row],[Cantidad de la presentación que sobrará a Dic 2026]]*VLOOKUP(Table212[[#This Row],[Marca Comercial]],Datos!$J:$Q,8,0),"")</f>
        <v/>
      </c>
    </row>
    <row r="54" spans="2:7" ht="15.6" x14ac:dyDescent="0.3">
      <c r="B54" s="10"/>
      <c r="C54" s="10"/>
      <c r="D54" s="10"/>
      <c r="E54" s="23"/>
      <c r="F54" s="23"/>
    </row>
    <row r="55" spans="2:7" ht="23.4" x14ac:dyDescent="0.45">
      <c r="B55" s="123" t="s">
        <v>101</v>
      </c>
      <c r="C55" s="123"/>
      <c r="D55" s="123"/>
      <c r="E55" s="123"/>
      <c r="F55" s="123"/>
    </row>
    <row r="65" customFormat="1" ht="14.4" customHeight="1" x14ac:dyDescent="0.3"/>
    <row r="70" customFormat="1" ht="15" hidden="1" customHeight="1" x14ac:dyDescent="0.3"/>
    <row r="71" customFormat="1" ht="15" hidden="1" customHeight="1" x14ac:dyDescent="0.3"/>
  </sheetData>
  <sheetProtection algorithmName="SHA-512" hashValue="DsPXT+rV4ZigIzL7DEJG5V2bGxlFen3rtj/wJe70dXEw+ozS7YTcypQF9ea08tVHuzCBm5VvxcfZkyPuc/tzug==" saltValue="AvP/dnzyjdYYmlp97CBI2g==" spinCount="100000" sheet="1" sort="0" autoFilter="0"/>
  <mergeCells count="4">
    <mergeCell ref="A2:E4"/>
    <mergeCell ref="E11:E12"/>
    <mergeCell ref="C7:G7"/>
    <mergeCell ref="B55:F55"/>
  </mergeCells>
  <phoneticPr fontId="18" type="noConversion"/>
  <conditionalFormatting sqref="B14:D14">
    <cfRule type="cellIs" dxfId="8" priority="8" operator="equal">
      <formula>0</formula>
    </cfRule>
  </conditionalFormatting>
  <conditionalFormatting sqref="B15:D15">
    <cfRule type="cellIs" dxfId="7" priority="7" operator="equal">
      <formula>0</formula>
    </cfRule>
  </conditionalFormatting>
  <conditionalFormatting sqref="B16:D16 B18:D18 B20:D20 B22:D22 B24:D24 B26:D26 B28:D28 B30:D30 B32:D32 B34:D34 B36:D36 B38:D38 B40:D40 B42:D42 B44:D44 B46:D46 B48:D48 B50:D50 B52:D52">
    <cfRule type="cellIs" dxfId="6" priority="6" operator="equal">
      <formula>0</formula>
    </cfRule>
  </conditionalFormatting>
  <conditionalFormatting sqref="B17:D17 B19:D19 B21:D21 B23:D23 B25:D25 B27:D27 B29:D29 B31:D31 B33:D33 B35:D35 B37:D37 B39:D39 B41:D41 B43:D43 B45:D45 B47:D47 B49:D49 B51:D51 B53:D53">
    <cfRule type="cellIs" dxfId="5" priority="5" operator="equal">
      <formula>0</formula>
    </cfRule>
  </conditionalFormatting>
  <dataValidations count="1">
    <dataValidation type="whole" operator="greaterThanOrEqual" allowBlank="1" showInputMessage="1" showErrorMessage="1" sqref="E14:F54" xr:uid="{0CEC7BCE-2EC7-46C1-9449-CA5C9CDDED49}">
      <formula1>0</formula1>
    </dataValidation>
  </dataValidations>
  <pageMargins left="0.7" right="0.7" top="0.75" bottom="0.75" header="0.3" footer="0.3"/>
  <pageSetup orientation="portrait" r:id="rId1"/>
  <ignoredErrors>
    <ignoredError sqref="F14:F53" listDataValidation="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3A472-0FA1-42FD-8786-A7E8216F4401}">
  <dimension ref="A1:I71"/>
  <sheetViews>
    <sheetView showGridLines="0" showRowColHeaders="0" zoomScale="83" zoomScaleNormal="83" workbookViewId="0">
      <pane ySplit="14" topLeftCell="A15" activePane="bottomLeft" state="frozen"/>
      <selection pane="bottomLeft" activeCell="E31" sqref="E31"/>
    </sheetView>
  </sheetViews>
  <sheetFormatPr baseColWidth="10" defaultColWidth="0" defaultRowHeight="14.4" customHeight="1" zeroHeight="1" x14ac:dyDescent="0.3"/>
  <cols>
    <col min="1" max="1" width="8.77734375" style="91" customWidth="1"/>
    <col min="2" max="2" width="22.33203125" style="91" bestFit="1" customWidth="1"/>
    <col min="3" max="3" width="71.88671875" style="91" customWidth="1"/>
    <col min="4" max="4" width="55.77734375" style="91" bestFit="1" customWidth="1"/>
    <col min="5" max="5" width="21.5546875" style="91" customWidth="1"/>
    <col min="6" max="6" width="17.6640625" style="91" customWidth="1"/>
    <col min="7" max="7" width="8.77734375" style="91" customWidth="1"/>
    <col min="8" max="9" width="0" style="91" hidden="1" customWidth="1"/>
    <col min="10" max="16384" width="8.77734375" style="91" hidden="1"/>
  </cols>
  <sheetData>
    <row r="1" spans="1:6" ht="14.4" customHeight="1" x14ac:dyDescent="0.3">
      <c r="A1" s="125" t="s">
        <v>328</v>
      </c>
      <c r="B1" s="125"/>
      <c r="C1" s="125"/>
    </row>
    <row r="2" spans="1:6" ht="23.4" customHeight="1" x14ac:dyDescent="0.3">
      <c r="A2" s="125"/>
      <c r="B2" s="125"/>
      <c r="C2" s="125"/>
    </row>
    <row r="3" spans="1:6" ht="27" customHeight="1" x14ac:dyDescent="0.3">
      <c r="A3" s="125"/>
      <c r="B3" s="125"/>
      <c r="C3" s="125"/>
    </row>
    <row r="4" spans="1:6" s="98" customFormat="1" ht="3" customHeight="1" x14ac:dyDescent="0.7">
      <c r="A4" s="97"/>
      <c r="B4" s="97"/>
      <c r="C4" s="97"/>
    </row>
    <row r="5" spans="1:6" ht="3" customHeight="1" x14ac:dyDescent="0.6">
      <c r="B5" s="99"/>
      <c r="C5" s="99"/>
    </row>
    <row r="6" spans="1:6" s="101" customFormat="1" ht="31.2" customHeight="1" x14ac:dyDescent="0.3">
      <c r="A6" s="91"/>
      <c r="B6" s="100" t="s">
        <v>102</v>
      </c>
      <c r="C6" s="128" t="s">
        <v>325</v>
      </c>
      <c r="D6" s="128"/>
      <c r="E6" s="128"/>
      <c r="F6" s="128"/>
    </row>
    <row r="7" spans="1:6" ht="2.4" customHeight="1" x14ac:dyDescent="0.3">
      <c r="B7" s="102"/>
      <c r="C7" s="102" t="s">
        <v>103</v>
      </c>
      <c r="D7" s="98"/>
      <c r="E7" s="98"/>
      <c r="F7" s="98"/>
    </row>
    <row r="8" spans="1:6" ht="21.6" customHeight="1" x14ac:dyDescent="0.4">
      <c r="B8" s="103" t="s">
        <v>29</v>
      </c>
      <c r="C8" s="104" t="str">
        <f>IF(Empresa!$D$7=0,"",Empresa!$D$7)</f>
        <v/>
      </c>
    </row>
    <row r="9" spans="1:6" ht="18" x14ac:dyDescent="0.35">
      <c r="B9" s="103" t="s">
        <v>28</v>
      </c>
      <c r="C9" s="105" t="str">
        <f>IF(Empresa!$D$22=0,"",Empresa!$D$22)</f>
        <v/>
      </c>
    </row>
    <row r="10" spans="1:6" ht="15.6" customHeight="1" x14ac:dyDescent="0.3">
      <c r="B10" s="103" t="s">
        <v>0</v>
      </c>
      <c r="C10" s="106">
        <v>2025</v>
      </c>
      <c r="E10" s="107" t="s">
        <v>98</v>
      </c>
    </row>
    <row r="11" spans="1:6" ht="14.4" customHeight="1" x14ac:dyDescent="0.3">
      <c r="B11" s="103"/>
      <c r="C11" s="106"/>
      <c r="E11" s="107" t="s">
        <v>96</v>
      </c>
    </row>
    <row r="12" spans="1:6" ht="15.6" x14ac:dyDescent="0.3">
      <c r="B12" s="103"/>
      <c r="E12" s="126" t="s">
        <v>97</v>
      </c>
    </row>
    <row r="13" spans="1:6" x14ac:dyDescent="0.3">
      <c r="C13" s="107" t="s">
        <v>320</v>
      </c>
      <c r="E13" s="127"/>
    </row>
    <row r="14" spans="1:6" ht="60.6" customHeight="1" x14ac:dyDescent="0.3">
      <c r="B14" s="108" t="s">
        <v>99</v>
      </c>
      <c r="C14" s="108" t="s">
        <v>1</v>
      </c>
      <c r="D14" s="109" t="s">
        <v>2</v>
      </c>
      <c r="E14" s="108" t="s">
        <v>26</v>
      </c>
      <c r="F14" s="110" t="s">
        <v>168</v>
      </c>
    </row>
    <row r="15" spans="1:6" ht="15.6" x14ac:dyDescent="0.3">
      <c r="B15" s="49"/>
      <c r="C15" s="49"/>
      <c r="D15" s="96"/>
      <c r="E15" s="47"/>
      <c r="F15" s="93" t="str">
        <f>IFERROR(Table220[[#This Row],[Cantidad de la presentación a importar/distribuir]]*VLOOKUP(Table220[[#This Row],[Marca Comercial]],Datos!$J:$Q,8,0),"")</f>
        <v/>
      </c>
    </row>
    <row r="16" spans="1:6" ht="15.6" x14ac:dyDescent="0.3">
      <c r="B16" s="36"/>
      <c r="C16" s="37"/>
      <c r="D16" s="37" t="str">
        <f>IFERROR(VLOOKUP($C16,Datos!$J:$K,2,0),"")</f>
        <v/>
      </c>
      <c r="E16" s="48"/>
      <c r="F16" s="92" t="str">
        <f>IFERROR(Table220[[#This Row],[Cantidad de la presentación a importar/distribuir]]*VLOOKUP(Table220[[#This Row],[Marca Comercial]],Datos!$J:$Q,8,0),"")</f>
        <v/>
      </c>
    </row>
    <row r="17" spans="2:6" ht="15.6" x14ac:dyDescent="0.3">
      <c r="B17" s="49"/>
      <c r="C17" s="49"/>
      <c r="D17" s="96" t="str">
        <f>IFERROR(VLOOKUP($C17,Datos!$J:$K,2,0),"")</f>
        <v/>
      </c>
      <c r="E17" s="47"/>
      <c r="F17" s="93" t="str">
        <f>IFERROR(Table220[[#This Row],[Cantidad de la presentación a importar/distribuir]]*VLOOKUP(Table220[[#This Row],[Marca Comercial]],Datos!$J:$Q,8,0),"")</f>
        <v/>
      </c>
    </row>
    <row r="18" spans="2:6" ht="15.6" x14ac:dyDescent="0.3">
      <c r="B18" s="36"/>
      <c r="C18" s="37"/>
      <c r="D18" s="37" t="str">
        <f>IFERROR(VLOOKUP($C18,Datos!$J:$K,2,0),"")</f>
        <v/>
      </c>
      <c r="E18" s="48"/>
      <c r="F18" s="92" t="str">
        <f>IFERROR(Table220[[#This Row],[Cantidad de la presentación a importar/distribuir]]*VLOOKUP(Table220[[#This Row],[Marca Comercial]],Datos!$J:$Q,8,0),"")</f>
        <v/>
      </c>
    </row>
    <row r="19" spans="2:6" ht="15.6" x14ac:dyDescent="0.3">
      <c r="B19" s="49"/>
      <c r="C19" s="49"/>
      <c r="D19" s="96" t="str">
        <f>IFERROR(VLOOKUP($C19,Datos!$J:$K,2,0),"")</f>
        <v/>
      </c>
      <c r="E19" s="47"/>
      <c r="F19" s="93" t="str">
        <f>IFERROR(Table220[[#This Row],[Cantidad de la presentación a importar/distribuir]]*VLOOKUP(Table220[[#This Row],[Marca Comercial]],Datos!$J:$Q,8,0),"")</f>
        <v/>
      </c>
    </row>
    <row r="20" spans="2:6" ht="15.6" x14ac:dyDescent="0.3">
      <c r="B20" s="36"/>
      <c r="C20" s="37"/>
      <c r="D20" s="37" t="str">
        <f>IFERROR(VLOOKUP($C20,Datos!$J:$K,2,0),"")</f>
        <v/>
      </c>
      <c r="E20" s="48"/>
      <c r="F20" s="92" t="str">
        <f>IFERROR(Table220[[#This Row],[Cantidad de la presentación a importar/distribuir]]*VLOOKUP(Table220[[#This Row],[Marca Comercial]],Datos!$J:$Q,8,0),"")</f>
        <v/>
      </c>
    </row>
    <row r="21" spans="2:6" ht="15.6" x14ac:dyDescent="0.3">
      <c r="B21" s="49"/>
      <c r="C21" s="49"/>
      <c r="D21" s="96" t="str">
        <f>IFERROR(VLOOKUP($C21,Datos!$J:$K,2,0),"")</f>
        <v/>
      </c>
      <c r="E21" s="47"/>
      <c r="F21" s="93" t="str">
        <f>IFERROR(Table220[[#This Row],[Cantidad de la presentación a importar/distribuir]]*VLOOKUP(Table220[[#This Row],[Marca Comercial]],Datos!$J:$Q,8,0),"")</f>
        <v/>
      </c>
    </row>
    <row r="22" spans="2:6" ht="15.6" x14ac:dyDescent="0.3">
      <c r="B22" s="36"/>
      <c r="C22" s="37"/>
      <c r="D22" s="37" t="str">
        <f>IFERROR(VLOOKUP($C22,Datos!$J:$K,2,0),"")</f>
        <v/>
      </c>
      <c r="E22" s="48"/>
      <c r="F22" s="92" t="str">
        <f>IFERROR(Table220[[#This Row],[Cantidad de la presentación a importar/distribuir]]*VLOOKUP(Table220[[#This Row],[Marca Comercial]],Datos!$J:$Q,8,0),"")</f>
        <v/>
      </c>
    </row>
    <row r="23" spans="2:6" ht="15.6" x14ac:dyDescent="0.3">
      <c r="B23" s="49"/>
      <c r="C23" s="49"/>
      <c r="D23" s="96" t="str">
        <f>IFERROR(VLOOKUP($C23,Datos!$J:$K,2,0),"")</f>
        <v/>
      </c>
      <c r="E23" s="47"/>
      <c r="F23" s="93" t="str">
        <f>IFERROR(Table220[[#This Row],[Cantidad de la presentación a importar/distribuir]]*VLOOKUP(Table220[[#This Row],[Marca Comercial]],Datos!$J:$Q,8,0),"")</f>
        <v/>
      </c>
    </row>
    <row r="24" spans="2:6" ht="15.6" x14ac:dyDescent="0.3">
      <c r="B24" s="36"/>
      <c r="C24" s="37"/>
      <c r="D24" s="37" t="str">
        <f>IFERROR(VLOOKUP($C24,Datos!$J:$K,2,0),"")</f>
        <v/>
      </c>
      <c r="E24" s="48"/>
      <c r="F24" s="92" t="str">
        <f>IFERROR(Table220[[#This Row],[Cantidad de la presentación a importar/distribuir]]*VLOOKUP(Table220[[#This Row],[Marca Comercial]],Datos!$J:$Q,8,0),"")</f>
        <v/>
      </c>
    </row>
    <row r="25" spans="2:6" ht="15.6" x14ac:dyDescent="0.3">
      <c r="B25" s="49"/>
      <c r="C25" s="49"/>
      <c r="D25" s="96" t="str">
        <f>IFERROR(VLOOKUP($C25,Datos!$J:$K,2,0),"")</f>
        <v/>
      </c>
      <c r="E25" s="47"/>
      <c r="F25" s="93" t="str">
        <f>IFERROR(Table220[[#This Row],[Cantidad de la presentación a importar/distribuir]]*VLOOKUP(Table220[[#This Row],[Marca Comercial]],Datos!$J:$Q,8,0),"")</f>
        <v/>
      </c>
    </row>
    <row r="26" spans="2:6" ht="15.6" x14ac:dyDescent="0.3">
      <c r="B26" s="36"/>
      <c r="C26" s="37"/>
      <c r="D26" s="37" t="str">
        <f>IFERROR(VLOOKUP($C26,Datos!$J:$K,2,0),"")</f>
        <v/>
      </c>
      <c r="E26" s="48"/>
      <c r="F26" s="92" t="str">
        <f>IFERROR(Table220[[#This Row],[Cantidad de la presentación a importar/distribuir]]*VLOOKUP(Table220[[#This Row],[Marca Comercial]],Datos!$J:$Q,8,0),"")</f>
        <v/>
      </c>
    </row>
    <row r="27" spans="2:6" ht="15.6" x14ac:dyDescent="0.3">
      <c r="B27" s="49"/>
      <c r="C27" s="49"/>
      <c r="D27" s="96" t="str">
        <f>IFERROR(VLOOKUP($C27,Datos!$J:$K,2,0),"")</f>
        <v/>
      </c>
      <c r="E27" s="47"/>
      <c r="F27" s="93" t="str">
        <f>IFERROR(Table220[[#This Row],[Cantidad de la presentación a importar/distribuir]]*VLOOKUP(Table220[[#This Row],[Marca Comercial]],Datos!$J:$Q,8,0),"")</f>
        <v/>
      </c>
    </row>
    <row r="28" spans="2:6" ht="15.6" x14ac:dyDescent="0.3">
      <c r="B28" s="36"/>
      <c r="C28" s="37"/>
      <c r="D28" s="37" t="str">
        <f>IFERROR(VLOOKUP($C28,Datos!$J:$K,2,0),"")</f>
        <v/>
      </c>
      <c r="E28" s="48"/>
      <c r="F28" s="92" t="str">
        <f>IFERROR(Table220[[#This Row],[Cantidad de la presentación a importar/distribuir]]*VLOOKUP(Table220[[#This Row],[Marca Comercial]],Datos!$J:$Q,8,0),"")</f>
        <v/>
      </c>
    </row>
    <row r="29" spans="2:6" ht="15.6" x14ac:dyDescent="0.3">
      <c r="B29" s="49"/>
      <c r="C29" s="49"/>
      <c r="D29" s="96" t="str">
        <f>IFERROR(VLOOKUP($C29,Datos!$J:$K,2,0),"")</f>
        <v/>
      </c>
      <c r="E29" s="47"/>
      <c r="F29" s="93" t="str">
        <f>IFERROR(Table220[[#This Row],[Cantidad de la presentación a importar/distribuir]]*VLOOKUP(Table220[[#This Row],[Marca Comercial]],Datos!$J:$Q,8,0),"")</f>
        <v/>
      </c>
    </row>
    <row r="30" spans="2:6" ht="15.6" x14ac:dyDescent="0.3">
      <c r="B30" s="27"/>
      <c r="C30" s="2"/>
      <c r="D30" s="2" t="str">
        <f>IFERROR(VLOOKUP($C30,Datos!$J:$K,2,0),"")</f>
        <v/>
      </c>
      <c r="E30" s="48"/>
      <c r="F30" s="92" t="str">
        <f>IFERROR(Table220[[#This Row],[Cantidad de la presentación a importar/distribuir]]*VLOOKUP(Table220[[#This Row],[Marca Comercial]],Datos!$J:$Q,8,0),"")</f>
        <v/>
      </c>
    </row>
    <row r="31" spans="2:6" ht="15.6" x14ac:dyDescent="0.3">
      <c r="B31" s="49"/>
      <c r="C31" s="49"/>
      <c r="D31" s="94" t="str">
        <f>IFERROR(VLOOKUP($C31,Datos!$J:$K,2,0),"")</f>
        <v/>
      </c>
      <c r="E31" s="47"/>
      <c r="F31" s="93" t="str">
        <f>IFERROR(Table220[[#This Row],[Cantidad de la presentación a importar/distribuir]]*VLOOKUP(Table220[[#This Row],[Marca Comercial]],Datos!$J:$Q,8,0),"")</f>
        <v/>
      </c>
    </row>
    <row r="32" spans="2:6" ht="15.6" x14ac:dyDescent="0.3">
      <c r="B32" s="27"/>
      <c r="C32" s="2"/>
      <c r="D32" s="2" t="str">
        <f>IFERROR(VLOOKUP($C32,Datos!$J:$K,2,0),"")</f>
        <v/>
      </c>
      <c r="E32" s="48"/>
      <c r="F32" s="92" t="str">
        <f>IFERROR(Table220[[#This Row],[Cantidad de la presentación a importar/distribuir]]*VLOOKUP(Table220[[#This Row],[Marca Comercial]],Datos!$J:$Q,8,0),"")</f>
        <v/>
      </c>
    </row>
    <row r="33" spans="2:6" ht="15.6" x14ac:dyDescent="0.3">
      <c r="B33" s="49"/>
      <c r="C33" s="49"/>
      <c r="D33" s="94" t="str">
        <f>IFERROR(VLOOKUP($C33,Datos!$J:$K,2,0),"")</f>
        <v/>
      </c>
      <c r="E33" s="47"/>
      <c r="F33" s="93" t="str">
        <f>IFERROR(Table220[[#This Row],[Cantidad de la presentación a importar/distribuir]]*VLOOKUP(Table220[[#This Row],[Marca Comercial]],Datos!$J:$Q,8,0),"")</f>
        <v/>
      </c>
    </row>
    <row r="34" spans="2:6" ht="15.6" x14ac:dyDescent="0.3">
      <c r="B34" s="27"/>
      <c r="C34" s="2"/>
      <c r="D34" s="2" t="str">
        <f>IFERROR(VLOOKUP($C34,Datos!$J:$K,2,0),"")</f>
        <v/>
      </c>
      <c r="E34" s="48"/>
      <c r="F34" s="92" t="str">
        <f>IFERROR(Table220[[#This Row],[Cantidad de la presentación a importar/distribuir]]*VLOOKUP(Table220[[#This Row],[Marca Comercial]],Datos!$J:$Q,8,0),"")</f>
        <v/>
      </c>
    </row>
    <row r="35" spans="2:6" ht="15.6" x14ac:dyDescent="0.3">
      <c r="B35" s="49"/>
      <c r="C35" s="49"/>
      <c r="D35" s="94" t="str">
        <f>IFERROR(VLOOKUP($C35,Datos!$J:$K,2,0),"")</f>
        <v/>
      </c>
      <c r="E35" s="47"/>
      <c r="F35" s="93" t="str">
        <f>IFERROR(Table220[[#This Row],[Cantidad de la presentación a importar/distribuir]]*VLOOKUP(Table220[[#This Row],[Marca Comercial]],Datos!$J:$Q,8,0),"")</f>
        <v/>
      </c>
    </row>
    <row r="36" spans="2:6" s="95" customFormat="1" ht="15.6" x14ac:dyDescent="0.3">
      <c r="B36" s="27"/>
      <c r="C36" s="2"/>
      <c r="D36" s="2" t="str">
        <f>IFERROR(VLOOKUP($C36,Datos!$J:$K,2,0),"")</f>
        <v/>
      </c>
      <c r="E36" s="48"/>
      <c r="F36" s="92" t="str">
        <f>IFERROR(Table220[[#This Row],[Cantidad de la presentación a importar/distribuir]]*VLOOKUP(Table220[[#This Row],[Marca Comercial]],Datos!$J:$Q,8,0),"")</f>
        <v/>
      </c>
    </row>
    <row r="37" spans="2:6" ht="15.6" x14ac:dyDescent="0.3">
      <c r="B37" s="49"/>
      <c r="C37" s="49"/>
      <c r="D37" s="94" t="str">
        <f>IFERROR(VLOOKUP($C37,Datos!$J:$K,2,0),"")</f>
        <v/>
      </c>
      <c r="E37" s="47"/>
      <c r="F37" s="93" t="str">
        <f>IFERROR(Table220[[#This Row],[Cantidad de la presentación a importar/distribuir]]*VLOOKUP(Table220[[#This Row],[Marca Comercial]],Datos!$J:$Q,8,0),"")</f>
        <v/>
      </c>
    </row>
    <row r="38" spans="2:6" ht="15.6" x14ac:dyDescent="0.3">
      <c r="B38" s="27"/>
      <c r="C38" s="2"/>
      <c r="D38" s="2" t="str">
        <f>IFERROR(VLOOKUP($C38,Datos!$J:$K,2,0),"")</f>
        <v/>
      </c>
      <c r="E38" s="48"/>
      <c r="F38" s="92" t="str">
        <f>IFERROR(Table220[[#This Row],[Cantidad de la presentación a importar/distribuir]]*VLOOKUP(Table220[[#This Row],[Marca Comercial]],Datos!$J:$Q,8,0),"")</f>
        <v/>
      </c>
    </row>
    <row r="39" spans="2:6" ht="15.6" x14ac:dyDescent="0.3">
      <c r="B39" s="49"/>
      <c r="C39" s="49"/>
      <c r="D39" s="94" t="str">
        <f>IFERROR(VLOOKUP($C39,Datos!$J:$K,2,0),"")</f>
        <v/>
      </c>
      <c r="E39" s="47"/>
      <c r="F39" s="93" t="str">
        <f>IFERROR(Table220[[#This Row],[Cantidad de la presentación a importar/distribuir]]*VLOOKUP(Table220[[#This Row],[Marca Comercial]],Datos!$J:$Q,8,0),"")</f>
        <v/>
      </c>
    </row>
    <row r="40" spans="2:6" ht="15.6" x14ac:dyDescent="0.3">
      <c r="B40" s="27"/>
      <c r="C40" s="2"/>
      <c r="D40" s="2" t="str">
        <f>IFERROR(VLOOKUP($C40,Datos!$J:$K,2,0),"")</f>
        <v/>
      </c>
      <c r="E40" s="48"/>
      <c r="F40" s="92" t="str">
        <f>IFERROR(Table220[[#This Row],[Cantidad de la presentación a importar/distribuir]]*VLOOKUP(Table220[[#This Row],[Marca Comercial]],Datos!$J:$Q,8,0),"")</f>
        <v/>
      </c>
    </row>
    <row r="41" spans="2:6" ht="15.6" x14ac:dyDescent="0.3">
      <c r="B41" s="49"/>
      <c r="C41" s="49"/>
      <c r="D41" s="94" t="str">
        <f>IFERROR(VLOOKUP($C41,Datos!$J:$K,2,0),"")</f>
        <v/>
      </c>
      <c r="E41" s="47"/>
      <c r="F41" s="93" t="str">
        <f>IFERROR(Table220[[#This Row],[Cantidad de la presentación a importar/distribuir]]*VLOOKUP(Table220[[#This Row],[Marca Comercial]],Datos!$J:$Q,8,0),"")</f>
        <v/>
      </c>
    </row>
    <row r="42" spans="2:6" ht="15.6" x14ac:dyDescent="0.3">
      <c r="B42" s="27"/>
      <c r="C42" s="2"/>
      <c r="D42" s="2" t="str">
        <f>IFERROR(VLOOKUP($C42,Datos!$J:$K,2,0),"")</f>
        <v/>
      </c>
      <c r="E42" s="48"/>
      <c r="F42" s="92" t="str">
        <f>IFERROR(Table220[[#This Row],[Cantidad de la presentación a importar/distribuir]]*VLOOKUP(Table220[[#This Row],[Marca Comercial]],Datos!$J:$Q,8,0),"")</f>
        <v/>
      </c>
    </row>
    <row r="43" spans="2:6" ht="15.6" x14ac:dyDescent="0.3">
      <c r="B43" s="49"/>
      <c r="C43" s="49"/>
      <c r="D43" s="94" t="str">
        <f>IFERROR(VLOOKUP($C43,Datos!$J:$K,2,0),"")</f>
        <v/>
      </c>
      <c r="E43" s="47"/>
      <c r="F43" s="93" t="str">
        <f>IFERROR(Table220[[#This Row],[Cantidad de la presentación a importar/distribuir]]*VLOOKUP(Table220[[#This Row],[Marca Comercial]],Datos!$J:$Q,8,0),"")</f>
        <v/>
      </c>
    </row>
    <row r="44" spans="2:6" ht="15" customHeight="1" x14ac:dyDescent="0.3">
      <c r="B44" s="27"/>
      <c r="C44" s="2"/>
      <c r="D44" s="2" t="str">
        <f>IFERROR(VLOOKUP($C44,Datos!$J:$K,2,0),"")</f>
        <v/>
      </c>
      <c r="E44" s="48"/>
      <c r="F44" s="92" t="str">
        <f>IFERROR(Table220[[#This Row],[Cantidad de la presentación a importar/distribuir]]*VLOOKUP(Table220[[#This Row],[Marca Comercial]],Datos!$J:$Q,8,0),"")</f>
        <v/>
      </c>
    </row>
    <row r="45" spans="2:6" ht="15.6" x14ac:dyDescent="0.3">
      <c r="B45" s="49"/>
      <c r="C45" s="49"/>
      <c r="D45" s="94" t="str">
        <f>IFERROR(VLOOKUP($C45,Datos!$J:$K,2,0),"")</f>
        <v/>
      </c>
      <c r="E45" s="47"/>
      <c r="F45" s="93" t="str">
        <f>IFERROR(Table220[[#This Row],[Cantidad de la presentación a importar/distribuir]]*VLOOKUP(Table220[[#This Row],[Marca Comercial]],Datos!$J:$Q,8,0),"")</f>
        <v/>
      </c>
    </row>
    <row r="46" spans="2:6" ht="15.6" x14ac:dyDescent="0.3">
      <c r="B46" s="27"/>
      <c r="C46" s="2"/>
      <c r="D46" s="2" t="str">
        <f>IFERROR(VLOOKUP($C46,Datos!$J:$K,2,0),"")</f>
        <v/>
      </c>
      <c r="E46" s="48"/>
      <c r="F46" s="92" t="str">
        <f>IFERROR(Table220[[#This Row],[Cantidad de la presentación a importar/distribuir]]*VLOOKUP(Table220[[#This Row],[Marca Comercial]],Datos!$J:$Q,8,0),"")</f>
        <v/>
      </c>
    </row>
    <row r="47" spans="2:6" ht="15.6" x14ac:dyDescent="0.3">
      <c r="B47" s="49"/>
      <c r="C47" s="49"/>
      <c r="D47" s="94" t="str">
        <f>IFERROR(VLOOKUP($C47,Datos!$J:$K,2,0),"")</f>
        <v/>
      </c>
      <c r="E47" s="47"/>
      <c r="F47" s="93" t="str">
        <f>IFERROR(Table220[[#This Row],[Cantidad de la presentación a importar/distribuir]]*VLOOKUP(Table220[[#This Row],[Marca Comercial]],Datos!$J:$Q,8,0),"")</f>
        <v/>
      </c>
    </row>
    <row r="48" spans="2:6" ht="15.6" x14ac:dyDescent="0.3">
      <c r="B48" s="27"/>
      <c r="C48" s="2"/>
      <c r="D48" s="2" t="str">
        <f>IFERROR(VLOOKUP($C48,Datos!$J:$K,2,0),"")</f>
        <v/>
      </c>
      <c r="E48" s="48"/>
      <c r="F48" s="92" t="str">
        <f>IFERROR(Table220[[#This Row],[Cantidad de la presentación a importar/distribuir]]*VLOOKUP(Table220[[#This Row],[Marca Comercial]],Datos!$J:$Q,8,0),"")</f>
        <v/>
      </c>
    </row>
    <row r="49" spans="2:6" ht="15.6" x14ac:dyDescent="0.3">
      <c r="B49" s="49"/>
      <c r="C49" s="49"/>
      <c r="D49" s="94" t="str">
        <f>IFERROR(VLOOKUP($C49,Datos!$J:$K,2,0),"")</f>
        <v/>
      </c>
      <c r="E49" s="47"/>
      <c r="F49" s="93" t="str">
        <f>IFERROR(Table220[[#This Row],[Cantidad de la presentación a importar/distribuir]]*VLOOKUP(Table220[[#This Row],[Marca Comercial]],Datos!$J:$Q,8,0),"")</f>
        <v/>
      </c>
    </row>
    <row r="50" spans="2:6" ht="15.6" x14ac:dyDescent="0.3">
      <c r="B50" s="27"/>
      <c r="C50" s="2"/>
      <c r="D50" s="2" t="str">
        <f>IFERROR(VLOOKUP($C50,Datos!$J:$K,2,0),"")</f>
        <v/>
      </c>
      <c r="E50" s="48"/>
      <c r="F50" s="92" t="str">
        <f>IFERROR(Table220[[#This Row],[Cantidad de la presentación a importar/distribuir]]*VLOOKUP(Table220[[#This Row],[Marca Comercial]],Datos!$J:$Q,8,0),"")</f>
        <v/>
      </c>
    </row>
    <row r="51" spans="2:6" ht="15.6" x14ac:dyDescent="0.3">
      <c r="B51" s="49"/>
      <c r="C51" s="49"/>
      <c r="D51" s="94" t="str">
        <f>IFERROR(VLOOKUP($C51,Datos!$J:$K,2,0),"")</f>
        <v/>
      </c>
      <c r="E51" s="47"/>
      <c r="F51" s="93" t="str">
        <f>IFERROR(Table220[[#This Row],[Cantidad de la presentación a importar/distribuir]]*VLOOKUP(Table220[[#This Row],[Marca Comercial]],Datos!$J:$Q,8,0),"")</f>
        <v/>
      </c>
    </row>
    <row r="52" spans="2:6" ht="15.6" x14ac:dyDescent="0.3">
      <c r="B52" s="27"/>
      <c r="C52" s="2"/>
      <c r="D52" s="2" t="str">
        <f>IFERROR(VLOOKUP($C52,Datos!$J:$K,2,0),"")</f>
        <v/>
      </c>
      <c r="E52" s="48"/>
      <c r="F52" s="92" t="str">
        <f>IFERROR(Table220[[#This Row],[Cantidad de la presentación a importar/distribuir]]*VLOOKUP(Table220[[#This Row],[Marca Comercial]],Datos!$J:$Q,8,0),"")</f>
        <v/>
      </c>
    </row>
    <row r="53" spans="2:6" ht="15.6" x14ac:dyDescent="0.3">
      <c r="B53" s="49"/>
      <c r="C53" s="49"/>
      <c r="D53" s="94" t="str">
        <f>IFERROR(VLOOKUP($C53,Datos!$J:$K,2,0),"")</f>
        <v/>
      </c>
      <c r="E53" s="47"/>
      <c r="F53" s="93" t="str">
        <f>IFERROR(Table220[[#This Row],[Cantidad de la presentación a importar/distribuir]]*VLOOKUP(Table220[[#This Row],[Marca Comercial]],Datos!$J:$Q,8,0),"")</f>
        <v/>
      </c>
    </row>
    <row r="54" spans="2:6" ht="17.399999999999999" customHeight="1" x14ac:dyDescent="0.3">
      <c r="B54" s="27"/>
      <c r="C54" s="2"/>
      <c r="D54" s="2" t="str">
        <f>IFERROR(VLOOKUP($C54,Datos!$J:$K,2,0),"")</f>
        <v/>
      </c>
      <c r="E54" s="48"/>
      <c r="F54" s="92" t="str">
        <f>IFERROR(Table220[[#This Row],[Cantidad de la presentación a importar/distribuir]]*VLOOKUP(Table220[[#This Row],[Marca Comercial]],Datos!$J:$Q,8,0),"")</f>
        <v/>
      </c>
    </row>
    <row r="55" spans="2:6" x14ac:dyDescent="0.3"/>
    <row r="56" spans="2:6" ht="23.4" x14ac:dyDescent="0.45">
      <c r="B56" s="124" t="s">
        <v>101</v>
      </c>
      <c r="C56" s="124"/>
      <c r="D56" s="124"/>
      <c r="E56" s="124"/>
      <c r="F56" s="124"/>
    </row>
    <row r="57" spans="2:6" ht="14.4" customHeight="1" x14ac:dyDescent="0.3"/>
    <row r="64" spans="2:6" ht="14.4" customHeight="1" x14ac:dyDescent="0.3"/>
    <row r="70" s="91" customFormat="1" ht="15" hidden="1" customHeight="1" x14ac:dyDescent="0.3"/>
    <row r="71" s="91" customFormat="1" ht="15" hidden="1" customHeight="1" x14ac:dyDescent="0.3"/>
  </sheetData>
  <sheetProtection algorithmName="SHA-512" hashValue="fXakeKWtmxBBWoF3bUIgYVU8usMZnEAznF5cc9UKfBIVjSJ5N5wQbXTZtelxxnIgykqCSJ6gB0yIJvS8u4svhg==" saltValue="9I/DSTSh3++oOiLfIUlXdA==" spinCount="100000" sheet="1" sort="0" autoFilter="0"/>
  <mergeCells count="4">
    <mergeCell ref="B56:F56"/>
    <mergeCell ref="A1:C3"/>
    <mergeCell ref="E12:E13"/>
    <mergeCell ref="C6:F6"/>
  </mergeCells>
  <conditionalFormatting sqref="C15:C54">
    <cfRule type="expression" dxfId="4" priority="9">
      <formula>#REF!&lt;&gt;"vigente"</formula>
    </cfRule>
  </conditionalFormatting>
  <dataValidations count="2">
    <dataValidation type="whole" operator="greaterThanOrEqual" allowBlank="1" showInputMessage="1" showErrorMessage="1" sqref="E15:E54" xr:uid="{2A588BC9-120C-4098-BA3E-8D499D11B007}">
      <formula1>0</formula1>
    </dataValidation>
    <dataValidation type="list" allowBlank="1" showInputMessage="1" showErrorMessage="1" sqref="C15:C54" xr:uid="{CB5D0079-A29B-40CE-AC09-81EF82D883DA}">
      <formula1>INDIRECT($B15)</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D502C8A-45D7-4D6E-8B7D-23E2D1F0CEB1}">
          <x14:formula1>
            <xm:f>Datos!$C$2:$C$9</xm:f>
          </x14:formula1>
          <xm:sqref>B15:B54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9EC4A-DD8E-4ED5-B9CB-DC21AC5F4790}">
  <dimension ref="A1:G55"/>
  <sheetViews>
    <sheetView showGridLines="0" showRowColHeaders="0" zoomScale="83" zoomScaleNormal="115" workbookViewId="0">
      <pane ySplit="11" topLeftCell="A12" activePane="bottomLeft" state="frozen"/>
      <selection pane="bottomLeft" activeCell="D30" sqref="D30"/>
    </sheetView>
  </sheetViews>
  <sheetFormatPr baseColWidth="10" defaultColWidth="0" defaultRowHeight="14.4" zeroHeight="1" x14ac:dyDescent="0.3"/>
  <cols>
    <col min="1" max="1" width="8.77734375" customWidth="1"/>
    <col min="2" max="2" width="22.109375" bestFit="1" customWidth="1"/>
    <col min="3" max="3" width="65.21875" bestFit="1" customWidth="1"/>
    <col min="4" max="4" width="54.88671875" bestFit="1" customWidth="1"/>
    <col min="5" max="5" width="26.88671875" customWidth="1"/>
    <col min="6" max="6" width="23.21875" customWidth="1"/>
    <col min="7" max="7" width="8.77734375" customWidth="1"/>
    <col min="8" max="16384" width="8.77734375" hidden="1"/>
  </cols>
  <sheetData>
    <row r="1" spans="1:6" ht="9.6" customHeight="1" x14ac:dyDescent="0.3"/>
    <row r="2" spans="1:6" ht="46.2" x14ac:dyDescent="0.85">
      <c r="A2" s="53"/>
      <c r="B2" s="53"/>
      <c r="C2" s="130" t="s">
        <v>327</v>
      </c>
      <c r="D2" s="130"/>
      <c r="E2" s="130"/>
      <c r="F2" s="130"/>
    </row>
    <row r="3" spans="1:6" ht="9.6" customHeight="1" x14ac:dyDescent="0.85">
      <c r="A3" s="53"/>
      <c r="B3" s="53"/>
      <c r="C3" s="53"/>
      <c r="D3" s="53"/>
      <c r="E3" s="53"/>
      <c r="F3" s="53"/>
    </row>
    <row r="4" spans="1:6" s="12" customFormat="1" ht="4.2" customHeight="1" x14ac:dyDescent="0.7">
      <c r="A4" s="11"/>
      <c r="B4" s="11"/>
      <c r="C4" s="11"/>
    </row>
    <row r="5" spans="1:6" ht="36" customHeight="1" x14ac:dyDescent="0.3">
      <c r="B5" s="24" t="s">
        <v>102</v>
      </c>
      <c r="C5" s="122" t="s">
        <v>326</v>
      </c>
      <c r="D5" s="122"/>
    </row>
    <row r="6" spans="1:6" ht="4.8" customHeight="1" x14ac:dyDescent="0.3">
      <c r="B6" s="14"/>
      <c r="C6" s="14"/>
      <c r="D6" s="12"/>
      <c r="E6" s="12"/>
      <c r="F6" s="12"/>
    </row>
    <row r="7" spans="1:6" ht="18" x14ac:dyDescent="0.35">
      <c r="B7" s="15" t="s">
        <v>29</v>
      </c>
      <c r="C7" s="16" t="str">
        <f>IF(Empresa!$D$7=0,"",Empresa!$D$7)</f>
        <v/>
      </c>
    </row>
    <row r="8" spans="1:6" ht="21" x14ac:dyDescent="0.4">
      <c r="B8" s="15" t="s">
        <v>28</v>
      </c>
      <c r="C8" s="17" t="str">
        <f>IF(Empresa!$D$22=0,"",Empresa!$D$22)</f>
        <v/>
      </c>
    </row>
    <row r="9" spans="1:6" ht="15.6" x14ac:dyDescent="0.3">
      <c r="B9" s="15" t="s">
        <v>0</v>
      </c>
      <c r="C9" s="18">
        <v>2025</v>
      </c>
    </row>
    <row r="10" spans="1:6" x14ac:dyDescent="0.3"/>
    <row r="11" spans="1:6" ht="46.8" x14ac:dyDescent="0.3">
      <c r="B11" s="3" t="s">
        <v>99</v>
      </c>
      <c r="C11" s="3" t="s">
        <v>1</v>
      </c>
      <c r="D11" s="3" t="s">
        <v>2</v>
      </c>
      <c r="E11" s="46" t="s">
        <v>26</v>
      </c>
      <c r="F11" s="51" t="s">
        <v>168</v>
      </c>
    </row>
    <row r="12" spans="1:6" ht="15.6" x14ac:dyDescent="0.3">
      <c r="B12" s="4">
        <f>+Consumo_2025!B15</f>
        <v>0</v>
      </c>
      <c r="C12" s="58">
        <f>+Consumo_2025!C15</f>
        <v>0</v>
      </c>
      <c r="D12" s="4">
        <f>+Consumo_2025!D15</f>
        <v>0</v>
      </c>
      <c r="E12" s="47"/>
      <c r="F12" s="50" t="str">
        <f>IFERROR(Table22022[[#This Row],[Cantidad de la presentación a importar/distribuir]]*VLOOKUP(Table22022[[#This Row],[Marca Comercial]],Datos!$J:$Q,8,0),"")</f>
        <v/>
      </c>
    </row>
    <row r="13" spans="1:6" ht="15.6" x14ac:dyDescent="0.3">
      <c r="B13" s="5">
        <f>+Consumo_2025!B16</f>
        <v>0</v>
      </c>
      <c r="C13" s="59">
        <f>+Consumo_2025!C16</f>
        <v>0</v>
      </c>
      <c r="D13" s="5" t="str">
        <f>+Consumo_2025!D16</f>
        <v/>
      </c>
      <c r="E13" s="48"/>
      <c r="F13" s="52" t="str">
        <f>IFERROR(Table22022[[#This Row],[Cantidad de la presentación a importar/distribuir]]*VLOOKUP(Table22022[[#This Row],[Marca Comercial]],Datos!$J:$Q,8,0),"")</f>
        <v/>
      </c>
    </row>
    <row r="14" spans="1:6" ht="15.6" x14ac:dyDescent="0.3">
      <c r="B14" s="4">
        <f>+Consumo_2025!B17</f>
        <v>0</v>
      </c>
      <c r="C14" s="58">
        <f>+Consumo_2025!C17</f>
        <v>0</v>
      </c>
      <c r="D14" s="4" t="str">
        <f>+Consumo_2025!D17</f>
        <v/>
      </c>
      <c r="E14" s="47"/>
      <c r="F14" s="50" t="str">
        <f>IFERROR(Table22022[[#This Row],[Cantidad de la presentación a importar/distribuir]]*VLOOKUP(Table22022[[#This Row],[Marca Comercial]],Datos!$J:$Q,8,0),"")</f>
        <v/>
      </c>
    </row>
    <row r="15" spans="1:6" ht="15.6" x14ac:dyDescent="0.3">
      <c r="B15" s="5">
        <f>+Consumo_2025!B18</f>
        <v>0</v>
      </c>
      <c r="C15" s="59">
        <f>+Consumo_2025!C18</f>
        <v>0</v>
      </c>
      <c r="D15" s="5" t="str">
        <f>+Consumo_2025!D18</f>
        <v/>
      </c>
      <c r="E15" s="48"/>
      <c r="F15" s="52" t="str">
        <f>IFERROR(Table22022[[#This Row],[Cantidad de la presentación a importar/distribuir]]*VLOOKUP(Table22022[[#This Row],[Marca Comercial]],Datos!$J:$Q,8,0),"")</f>
        <v/>
      </c>
    </row>
    <row r="16" spans="1:6" ht="15.6" x14ac:dyDescent="0.3">
      <c r="B16" s="4">
        <f>+Consumo_2025!B19</f>
        <v>0</v>
      </c>
      <c r="C16" s="58">
        <f>+Consumo_2025!C19</f>
        <v>0</v>
      </c>
      <c r="D16" s="4" t="str">
        <f>+Consumo_2025!D19</f>
        <v/>
      </c>
      <c r="E16" s="47"/>
      <c r="F16" s="50" t="str">
        <f>IFERROR(Table22022[[#This Row],[Cantidad de la presentación a importar/distribuir]]*VLOOKUP(Table22022[[#This Row],[Marca Comercial]],Datos!$J:$Q,8,0),"")</f>
        <v/>
      </c>
    </row>
    <row r="17" spans="2:6" ht="15.6" x14ac:dyDescent="0.3">
      <c r="B17" s="5">
        <f>+Consumo_2025!B20</f>
        <v>0</v>
      </c>
      <c r="C17" s="59">
        <f>+Consumo_2025!C20</f>
        <v>0</v>
      </c>
      <c r="D17" s="5" t="str">
        <f>+Consumo_2025!D20</f>
        <v/>
      </c>
      <c r="E17" s="48"/>
      <c r="F17" s="52" t="str">
        <f>IFERROR(Table22022[[#This Row],[Cantidad de la presentación a importar/distribuir]]*VLOOKUP(Table22022[[#This Row],[Marca Comercial]],Datos!$J:$Q,8,0),"")</f>
        <v/>
      </c>
    </row>
    <row r="18" spans="2:6" ht="15.6" x14ac:dyDescent="0.3">
      <c r="B18" s="4">
        <f>+Consumo_2025!B21</f>
        <v>0</v>
      </c>
      <c r="C18" s="58">
        <f>+Consumo_2025!C21</f>
        <v>0</v>
      </c>
      <c r="D18" s="4" t="str">
        <f>+Consumo_2025!D21</f>
        <v/>
      </c>
      <c r="E18" s="47"/>
      <c r="F18" s="50" t="str">
        <f>IFERROR(Table22022[[#This Row],[Cantidad de la presentación a importar/distribuir]]*VLOOKUP(Table22022[[#This Row],[Marca Comercial]],Datos!$J:$Q,8,0),"")</f>
        <v/>
      </c>
    </row>
    <row r="19" spans="2:6" ht="15.6" x14ac:dyDescent="0.3">
      <c r="B19" s="5">
        <f>+Consumo_2025!B22</f>
        <v>0</v>
      </c>
      <c r="C19" s="59">
        <f>+Consumo_2025!C22</f>
        <v>0</v>
      </c>
      <c r="D19" s="5" t="str">
        <f>+Consumo_2025!D22</f>
        <v/>
      </c>
      <c r="E19" s="48"/>
      <c r="F19" s="52" t="str">
        <f>IFERROR(Table22022[[#This Row],[Cantidad de la presentación a importar/distribuir]]*VLOOKUP(Table22022[[#This Row],[Marca Comercial]],Datos!$J:$Q,8,0),"")</f>
        <v/>
      </c>
    </row>
    <row r="20" spans="2:6" ht="15.6" x14ac:dyDescent="0.3">
      <c r="B20" s="4">
        <f>+Consumo_2025!B23</f>
        <v>0</v>
      </c>
      <c r="C20" s="58">
        <f>+Consumo_2025!C23</f>
        <v>0</v>
      </c>
      <c r="D20" s="4" t="str">
        <f>+Consumo_2025!D23</f>
        <v/>
      </c>
      <c r="E20" s="47"/>
      <c r="F20" s="50" t="str">
        <f>IFERROR(Table22022[[#This Row],[Cantidad de la presentación a importar/distribuir]]*VLOOKUP(Table22022[[#This Row],[Marca Comercial]],Datos!$J:$Q,8,0),"")</f>
        <v/>
      </c>
    </row>
    <row r="21" spans="2:6" ht="15.6" x14ac:dyDescent="0.3">
      <c r="B21" s="5">
        <f>+Consumo_2025!B24</f>
        <v>0</v>
      </c>
      <c r="C21" s="59">
        <f>+Consumo_2025!C24</f>
        <v>0</v>
      </c>
      <c r="D21" s="5" t="str">
        <f>+Consumo_2025!D24</f>
        <v/>
      </c>
      <c r="E21" s="48"/>
      <c r="F21" s="52" t="str">
        <f>IFERROR(Table22022[[#This Row],[Cantidad de la presentación a importar/distribuir]]*VLOOKUP(Table22022[[#This Row],[Marca Comercial]],Datos!$J:$Q,8,0),"")</f>
        <v/>
      </c>
    </row>
    <row r="22" spans="2:6" ht="15.6" x14ac:dyDescent="0.3">
      <c r="B22" s="4">
        <f>+Consumo_2025!B25</f>
        <v>0</v>
      </c>
      <c r="C22" s="58">
        <f>+Consumo_2025!C25</f>
        <v>0</v>
      </c>
      <c r="D22" s="4" t="str">
        <f>+Consumo_2025!D25</f>
        <v/>
      </c>
      <c r="E22" s="47"/>
      <c r="F22" s="50" t="str">
        <f>IFERROR(Table22022[[#This Row],[Cantidad de la presentación a importar/distribuir]]*VLOOKUP(Table22022[[#This Row],[Marca Comercial]],Datos!$J:$Q,8,0),"")</f>
        <v/>
      </c>
    </row>
    <row r="23" spans="2:6" ht="15.6" x14ac:dyDescent="0.3">
      <c r="B23" s="5">
        <f>+Consumo_2025!B26</f>
        <v>0</v>
      </c>
      <c r="C23" s="59">
        <f>+Consumo_2025!C26</f>
        <v>0</v>
      </c>
      <c r="D23" s="5" t="str">
        <f>+Consumo_2025!D26</f>
        <v/>
      </c>
      <c r="E23" s="48"/>
      <c r="F23" s="52" t="str">
        <f>IFERROR(Table22022[[#This Row],[Cantidad de la presentación a importar/distribuir]]*VLOOKUP(Table22022[[#This Row],[Marca Comercial]],Datos!$J:$Q,8,0),"")</f>
        <v/>
      </c>
    </row>
    <row r="24" spans="2:6" ht="15.6" x14ac:dyDescent="0.3">
      <c r="B24" s="4">
        <f>+Consumo_2025!B27</f>
        <v>0</v>
      </c>
      <c r="C24" s="58">
        <f>+Consumo_2025!C27</f>
        <v>0</v>
      </c>
      <c r="D24" s="4" t="str">
        <f>+Consumo_2025!D27</f>
        <v/>
      </c>
      <c r="E24" s="47"/>
      <c r="F24" s="50" t="str">
        <f>IFERROR(Table22022[[#This Row],[Cantidad de la presentación a importar/distribuir]]*VLOOKUP(Table22022[[#This Row],[Marca Comercial]],Datos!$J:$Q,8,0),"")</f>
        <v/>
      </c>
    </row>
    <row r="25" spans="2:6" ht="15.6" x14ac:dyDescent="0.3">
      <c r="B25" s="5">
        <f>+Consumo_2025!B28</f>
        <v>0</v>
      </c>
      <c r="C25" s="59">
        <f>+Consumo_2025!C28</f>
        <v>0</v>
      </c>
      <c r="D25" s="5" t="str">
        <f>+Consumo_2025!D28</f>
        <v/>
      </c>
      <c r="E25" s="48"/>
      <c r="F25" s="52" t="str">
        <f>IFERROR(Table22022[[#This Row],[Cantidad de la presentación a importar/distribuir]]*VLOOKUP(Table22022[[#This Row],[Marca Comercial]],Datos!$J:$Q,8,0),"")</f>
        <v/>
      </c>
    </row>
    <row r="26" spans="2:6" ht="15.6" x14ac:dyDescent="0.3">
      <c r="B26" s="4">
        <f>+Consumo_2025!B29</f>
        <v>0</v>
      </c>
      <c r="C26" s="58">
        <f>+Consumo_2025!C29</f>
        <v>0</v>
      </c>
      <c r="D26" s="4" t="str">
        <f>+Consumo_2025!D29</f>
        <v/>
      </c>
      <c r="E26" s="47"/>
      <c r="F26" s="50" t="str">
        <f>IFERROR(Table22022[[#This Row],[Cantidad de la presentación a importar/distribuir]]*VLOOKUP(Table22022[[#This Row],[Marca Comercial]],Datos!$J:$Q,8,0),"")</f>
        <v/>
      </c>
    </row>
    <row r="27" spans="2:6" ht="15.6" x14ac:dyDescent="0.3">
      <c r="B27" s="5">
        <f>+Consumo_2025!B30</f>
        <v>0</v>
      </c>
      <c r="C27" s="59">
        <f>+Consumo_2025!C30</f>
        <v>0</v>
      </c>
      <c r="D27" s="5" t="str">
        <f>+Consumo_2025!D30</f>
        <v/>
      </c>
      <c r="E27" s="48"/>
      <c r="F27" s="52" t="str">
        <f>IFERROR(Table22022[[#This Row],[Cantidad de la presentación a importar/distribuir]]*VLOOKUP(Table22022[[#This Row],[Marca Comercial]],Datos!$J:$Q,8,0),"")</f>
        <v/>
      </c>
    </row>
    <row r="28" spans="2:6" ht="15.6" x14ac:dyDescent="0.3">
      <c r="B28" s="4">
        <f>+Consumo_2025!B31</f>
        <v>0</v>
      </c>
      <c r="C28" s="58">
        <f>+Consumo_2025!C31</f>
        <v>0</v>
      </c>
      <c r="D28" s="4" t="str">
        <f>+Consumo_2025!D31</f>
        <v/>
      </c>
      <c r="E28" s="47"/>
      <c r="F28" s="50" t="str">
        <f>IFERROR(Table22022[[#This Row],[Cantidad de la presentación a importar/distribuir]]*VLOOKUP(Table22022[[#This Row],[Marca Comercial]],Datos!$J:$Q,8,0),"")</f>
        <v/>
      </c>
    </row>
    <row r="29" spans="2:6" ht="15.6" x14ac:dyDescent="0.3">
      <c r="B29" s="5">
        <f>+Consumo_2025!B32</f>
        <v>0</v>
      </c>
      <c r="C29" s="59">
        <f>+Consumo_2025!C32</f>
        <v>0</v>
      </c>
      <c r="D29" s="5" t="str">
        <f>+Consumo_2025!D32</f>
        <v/>
      </c>
      <c r="E29" s="48"/>
      <c r="F29" s="52" t="str">
        <f>IFERROR(Table22022[[#This Row],[Cantidad de la presentación a importar/distribuir]]*VLOOKUP(Table22022[[#This Row],[Marca Comercial]],Datos!$J:$Q,8,0),"")</f>
        <v/>
      </c>
    </row>
    <row r="30" spans="2:6" ht="15.6" x14ac:dyDescent="0.3">
      <c r="B30" s="4">
        <f>+Consumo_2025!B33</f>
        <v>0</v>
      </c>
      <c r="C30" s="58">
        <f>+Consumo_2025!C33</f>
        <v>0</v>
      </c>
      <c r="D30" s="4" t="str">
        <f>+Consumo_2025!D33</f>
        <v/>
      </c>
      <c r="E30" s="47"/>
      <c r="F30" s="50" t="str">
        <f>IFERROR(Table22022[[#This Row],[Cantidad de la presentación a importar/distribuir]]*VLOOKUP(Table22022[[#This Row],[Marca Comercial]],Datos!$J:$Q,8,0),"")</f>
        <v/>
      </c>
    </row>
    <row r="31" spans="2:6" ht="15.6" x14ac:dyDescent="0.3">
      <c r="B31" s="5">
        <f>+Consumo_2025!B34</f>
        <v>0</v>
      </c>
      <c r="C31" s="59">
        <f>+Consumo_2025!C34</f>
        <v>0</v>
      </c>
      <c r="D31" s="5" t="str">
        <f>+Consumo_2025!D34</f>
        <v/>
      </c>
      <c r="E31" s="48"/>
      <c r="F31" s="52" t="str">
        <f>IFERROR(Table22022[[#This Row],[Cantidad de la presentación a importar/distribuir]]*VLOOKUP(Table22022[[#This Row],[Marca Comercial]],Datos!$J:$Q,8,0),"")</f>
        <v/>
      </c>
    </row>
    <row r="32" spans="2:6" ht="15.6" x14ac:dyDescent="0.3">
      <c r="B32" s="4">
        <f>+Consumo_2025!B35</f>
        <v>0</v>
      </c>
      <c r="C32" s="58">
        <f>+Consumo_2025!C35</f>
        <v>0</v>
      </c>
      <c r="D32" s="4" t="str">
        <f>+Consumo_2025!D35</f>
        <v/>
      </c>
      <c r="E32" s="47"/>
      <c r="F32" s="50" t="str">
        <f>IFERROR(Table22022[[#This Row],[Cantidad de la presentación a importar/distribuir]]*VLOOKUP(Table22022[[#This Row],[Marca Comercial]],Datos!$J:$Q,8,0),"")</f>
        <v/>
      </c>
    </row>
    <row r="33" spans="2:6" ht="15.6" x14ac:dyDescent="0.3">
      <c r="B33" s="5">
        <f>+Consumo_2025!B36</f>
        <v>0</v>
      </c>
      <c r="C33" s="59">
        <f>+Consumo_2025!C36</f>
        <v>0</v>
      </c>
      <c r="D33" s="5" t="str">
        <f>+Consumo_2025!D36</f>
        <v/>
      </c>
      <c r="E33" s="48"/>
      <c r="F33" s="52" t="str">
        <f>IFERROR(Table22022[[#This Row],[Cantidad de la presentación a importar/distribuir]]*VLOOKUP(Table22022[[#This Row],[Marca Comercial]],Datos!$J:$Q,8,0),"")</f>
        <v/>
      </c>
    </row>
    <row r="34" spans="2:6" ht="15.6" x14ac:dyDescent="0.3">
      <c r="B34" s="4">
        <f>+Consumo_2025!B37</f>
        <v>0</v>
      </c>
      <c r="C34" s="58">
        <f>+Consumo_2025!C37</f>
        <v>0</v>
      </c>
      <c r="D34" s="4" t="str">
        <f>+Consumo_2025!D37</f>
        <v/>
      </c>
      <c r="E34" s="47"/>
      <c r="F34" s="50" t="str">
        <f>IFERROR(Table22022[[#This Row],[Cantidad de la presentación a importar/distribuir]]*VLOOKUP(Table22022[[#This Row],[Marca Comercial]],Datos!$J:$Q,8,0),"")</f>
        <v/>
      </c>
    </row>
    <row r="35" spans="2:6" ht="15.6" x14ac:dyDescent="0.3">
      <c r="B35" s="5">
        <f>+Consumo_2025!B38</f>
        <v>0</v>
      </c>
      <c r="C35" s="59">
        <f>+Consumo_2025!C38</f>
        <v>0</v>
      </c>
      <c r="D35" s="5" t="str">
        <f>+Consumo_2025!D38</f>
        <v/>
      </c>
      <c r="E35" s="48"/>
      <c r="F35" s="52" t="str">
        <f>IFERROR(Table22022[[#This Row],[Cantidad de la presentación a importar/distribuir]]*VLOOKUP(Table22022[[#This Row],[Marca Comercial]],Datos!$J:$Q,8,0),"")</f>
        <v/>
      </c>
    </row>
    <row r="36" spans="2:6" ht="15.6" x14ac:dyDescent="0.3">
      <c r="B36" s="4">
        <f>+Consumo_2025!B39</f>
        <v>0</v>
      </c>
      <c r="C36" s="58">
        <f>+Consumo_2025!C39</f>
        <v>0</v>
      </c>
      <c r="D36" s="4" t="str">
        <f>+Consumo_2025!D39</f>
        <v/>
      </c>
      <c r="E36" s="47"/>
      <c r="F36" s="50" t="str">
        <f>IFERROR(Table22022[[#This Row],[Cantidad de la presentación a importar/distribuir]]*VLOOKUP(Table22022[[#This Row],[Marca Comercial]],Datos!$J:$Q,8,0),"")</f>
        <v/>
      </c>
    </row>
    <row r="37" spans="2:6" ht="15.6" x14ac:dyDescent="0.3">
      <c r="B37" s="5">
        <f>+Consumo_2025!B40</f>
        <v>0</v>
      </c>
      <c r="C37" s="59">
        <f>+Consumo_2025!C40</f>
        <v>0</v>
      </c>
      <c r="D37" s="5" t="str">
        <f>+Consumo_2025!D40</f>
        <v/>
      </c>
      <c r="E37" s="48"/>
      <c r="F37" s="52" t="str">
        <f>IFERROR(Table22022[[#This Row],[Cantidad de la presentación a importar/distribuir]]*VLOOKUP(Table22022[[#This Row],[Marca Comercial]],Datos!$J:$Q,8,0),"")</f>
        <v/>
      </c>
    </row>
    <row r="38" spans="2:6" s="10" customFormat="1" ht="15.6" x14ac:dyDescent="0.3">
      <c r="B38" s="4">
        <f>+Consumo_2025!B41</f>
        <v>0</v>
      </c>
      <c r="C38" s="58">
        <f>+Consumo_2025!C41</f>
        <v>0</v>
      </c>
      <c r="D38" s="4" t="str">
        <f>+Consumo_2025!D41</f>
        <v/>
      </c>
      <c r="E38" s="47"/>
      <c r="F38" s="50" t="str">
        <f>IFERROR(Table22022[[#This Row],[Cantidad de la presentación a importar/distribuir]]*VLOOKUP(Table22022[[#This Row],[Marca Comercial]],Datos!$J:$Q,8,0),"")</f>
        <v/>
      </c>
    </row>
    <row r="39" spans="2:6" ht="15.6" x14ac:dyDescent="0.3">
      <c r="B39" s="5">
        <f>+Consumo_2025!B42</f>
        <v>0</v>
      </c>
      <c r="C39" s="59">
        <f>+Consumo_2025!C42</f>
        <v>0</v>
      </c>
      <c r="D39" s="5" t="str">
        <f>+Consumo_2025!D42</f>
        <v/>
      </c>
      <c r="E39" s="48"/>
      <c r="F39" s="52" t="str">
        <f>IFERROR(Table22022[[#This Row],[Cantidad de la presentación a importar/distribuir]]*VLOOKUP(Table22022[[#This Row],[Marca Comercial]],Datos!$J:$Q,8,0),"")</f>
        <v/>
      </c>
    </row>
    <row r="40" spans="2:6" ht="15.6" x14ac:dyDescent="0.3">
      <c r="B40" s="4">
        <f>+Consumo_2025!B43</f>
        <v>0</v>
      </c>
      <c r="C40" s="58">
        <f>+Consumo_2025!C43</f>
        <v>0</v>
      </c>
      <c r="D40" s="4" t="str">
        <f>+Consumo_2025!D43</f>
        <v/>
      </c>
      <c r="E40" s="47"/>
      <c r="F40" s="50" t="str">
        <f>IFERROR(Table22022[[#This Row],[Cantidad de la presentación a importar/distribuir]]*VLOOKUP(Table22022[[#This Row],[Marca Comercial]],Datos!$J:$Q,8,0),"")</f>
        <v/>
      </c>
    </row>
    <row r="41" spans="2:6" ht="15.6" x14ac:dyDescent="0.3">
      <c r="B41" s="5">
        <f>+Consumo_2025!B44</f>
        <v>0</v>
      </c>
      <c r="C41" s="59">
        <f>+Consumo_2025!C44</f>
        <v>0</v>
      </c>
      <c r="D41" s="5" t="str">
        <f>+Consumo_2025!D44</f>
        <v/>
      </c>
      <c r="E41" s="48"/>
      <c r="F41" s="52" t="str">
        <f>IFERROR(Table22022[[#This Row],[Cantidad de la presentación a importar/distribuir]]*VLOOKUP(Table22022[[#This Row],[Marca Comercial]],Datos!$J:$Q,8,0),"")</f>
        <v/>
      </c>
    </row>
    <row r="42" spans="2:6" ht="15.6" x14ac:dyDescent="0.3">
      <c r="B42" s="4">
        <f>+Consumo_2025!B45</f>
        <v>0</v>
      </c>
      <c r="C42" s="58">
        <f>+Consumo_2025!C45</f>
        <v>0</v>
      </c>
      <c r="D42" s="4" t="str">
        <f>+Consumo_2025!D45</f>
        <v/>
      </c>
      <c r="E42" s="47"/>
      <c r="F42" s="50" t="str">
        <f>IFERROR(Table22022[[#This Row],[Cantidad de la presentación a importar/distribuir]]*VLOOKUP(Table22022[[#This Row],[Marca Comercial]],Datos!$J:$Q,8,0),"")</f>
        <v/>
      </c>
    </row>
    <row r="43" spans="2:6" ht="15.6" x14ac:dyDescent="0.3">
      <c r="B43" s="5">
        <f>+Consumo_2025!B46</f>
        <v>0</v>
      </c>
      <c r="C43" s="59">
        <f>+Consumo_2025!C46</f>
        <v>0</v>
      </c>
      <c r="D43" s="5" t="str">
        <f>+Consumo_2025!D46</f>
        <v/>
      </c>
      <c r="E43" s="48"/>
      <c r="F43" s="52" t="str">
        <f>IFERROR(Table22022[[#This Row],[Cantidad de la presentación a importar/distribuir]]*VLOOKUP(Table22022[[#This Row],[Marca Comercial]],Datos!$J:$Q,8,0),"")</f>
        <v/>
      </c>
    </row>
    <row r="44" spans="2:6" ht="15.6" x14ac:dyDescent="0.3">
      <c r="B44" s="4">
        <f>+Consumo_2025!B47</f>
        <v>0</v>
      </c>
      <c r="C44" s="58">
        <f>+Consumo_2025!C47</f>
        <v>0</v>
      </c>
      <c r="D44" s="4" t="str">
        <f>+Consumo_2025!D47</f>
        <v/>
      </c>
      <c r="E44" s="47"/>
      <c r="F44" s="50" t="str">
        <f>IFERROR(Table22022[[#This Row],[Cantidad de la presentación a importar/distribuir]]*VLOOKUP(Table22022[[#This Row],[Marca Comercial]],Datos!$J:$Q,8,0),"")</f>
        <v/>
      </c>
    </row>
    <row r="45" spans="2:6" ht="15.6" x14ac:dyDescent="0.3">
      <c r="B45" s="5">
        <f>+Consumo_2025!B48</f>
        <v>0</v>
      </c>
      <c r="C45" s="59">
        <f>+Consumo_2025!C48</f>
        <v>0</v>
      </c>
      <c r="D45" s="5" t="str">
        <f>+Consumo_2025!D48</f>
        <v/>
      </c>
      <c r="E45" s="48"/>
      <c r="F45" s="52" t="str">
        <f>IFERROR(Table22022[[#This Row],[Cantidad de la presentación a importar/distribuir]]*VLOOKUP(Table22022[[#This Row],[Marca Comercial]],Datos!$J:$Q,8,0),"")</f>
        <v/>
      </c>
    </row>
    <row r="46" spans="2:6" ht="15.6" x14ac:dyDescent="0.3">
      <c r="B46" s="4">
        <f>+Consumo_2025!B49</f>
        <v>0</v>
      </c>
      <c r="C46" s="58">
        <f>+Consumo_2025!C49</f>
        <v>0</v>
      </c>
      <c r="D46" s="4" t="str">
        <f>+Consumo_2025!D49</f>
        <v/>
      </c>
      <c r="E46" s="47"/>
      <c r="F46" s="50" t="str">
        <f>IFERROR(Table22022[[#This Row],[Cantidad de la presentación a importar/distribuir]]*VLOOKUP(Table22022[[#This Row],[Marca Comercial]],Datos!$J:$Q,8,0),"")</f>
        <v/>
      </c>
    </row>
    <row r="47" spans="2:6" ht="15.6" x14ac:dyDescent="0.3">
      <c r="B47" s="5">
        <f>+Consumo_2025!B50</f>
        <v>0</v>
      </c>
      <c r="C47" s="59">
        <f>+Consumo_2025!C50</f>
        <v>0</v>
      </c>
      <c r="D47" s="5" t="str">
        <f>+Consumo_2025!D50</f>
        <v/>
      </c>
      <c r="E47" s="48"/>
      <c r="F47" s="52" t="str">
        <f>IFERROR(Table22022[[#This Row],[Cantidad de la presentación a importar/distribuir]]*VLOOKUP(Table22022[[#This Row],[Marca Comercial]],Datos!$J:$Q,8,0),"")</f>
        <v/>
      </c>
    </row>
    <row r="48" spans="2:6" ht="15.6" x14ac:dyDescent="0.3">
      <c r="B48" s="4">
        <f>+Consumo_2025!B51</f>
        <v>0</v>
      </c>
      <c r="C48" s="58">
        <f>+Consumo_2025!C51</f>
        <v>0</v>
      </c>
      <c r="D48" s="4" t="str">
        <f>+Consumo_2025!D51</f>
        <v/>
      </c>
      <c r="E48" s="47"/>
      <c r="F48" s="50" t="str">
        <f>IFERROR(Table22022[[#This Row],[Cantidad de la presentación a importar/distribuir]]*VLOOKUP(Table22022[[#This Row],[Marca Comercial]],Datos!$J:$Q,8,0),"")</f>
        <v/>
      </c>
    </row>
    <row r="49" spans="2:6" ht="15.6" x14ac:dyDescent="0.3">
      <c r="B49" s="5">
        <f>+Consumo_2025!B52</f>
        <v>0</v>
      </c>
      <c r="C49" s="59">
        <f>+Consumo_2025!C52</f>
        <v>0</v>
      </c>
      <c r="D49" s="5" t="str">
        <f>+Consumo_2025!D52</f>
        <v/>
      </c>
      <c r="E49" s="48"/>
      <c r="F49" s="52" t="str">
        <f>IFERROR(Table22022[[#This Row],[Cantidad de la presentación a importar/distribuir]]*VLOOKUP(Table22022[[#This Row],[Marca Comercial]],Datos!$J:$Q,8,0),"")</f>
        <v/>
      </c>
    </row>
    <row r="50" spans="2:6" ht="15.6" x14ac:dyDescent="0.3">
      <c r="B50" s="4">
        <f>+Consumo_2025!B53</f>
        <v>0</v>
      </c>
      <c r="C50" s="58">
        <f>+Consumo_2025!C53</f>
        <v>0</v>
      </c>
      <c r="D50" s="4" t="str">
        <f>+Consumo_2025!D53</f>
        <v/>
      </c>
      <c r="E50" s="47"/>
      <c r="F50" s="50" t="str">
        <f>IFERROR(Table22022[[#This Row],[Cantidad de la presentación a importar/distribuir]]*VLOOKUP(Table22022[[#This Row],[Marca Comercial]],Datos!$J:$Q,8,0),"")</f>
        <v/>
      </c>
    </row>
    <row r="51" spans="2:6" ht="15.6" x14ac:dyDescent="0.3">
      <c r="B51" s="5">
        <f>+Consumo_2025!B54</f>
        <v>0</v>
      </c>
      <c r="C51" s="59">
        <f>+Consumo_2025!C54</f>
        <v>0</v>
      </c>
      <c r="D51" s="5" t="str">
        <f>+Consumo_2025!D54</f>
        <v/>
      </c>
      <c r="E51" s="48"/>
      <c r="F51" s="52" t="str">
        <f>IFERROR(Table22022[[#This Row],[Cantidad de la presentación a importar/distribuir]]*VLOOKUP(Table22022[[#This Row],[Marca Comercial]],Datos!$J:$Q,8,0),"")</f>
        <v/>
      </c>
    </row>
    <row r="52" spans="2:6" x14ac:dyDescent="0.3">
      <c r="D52" s="9"/>
    </row>
    <row r="53" spans="2:6" x14ac:dyDescent="0.3">
      <c r="B53" s="129" t="s">
        <v>101</v>
      </c>
      <c r="C53" s="129"/>
      <c r="D53" s="129"/>
      <c r="E53" s="129"/>
      <c r="F53" s="129"/>
    </row>
    <row r="54" spans="2:6" x14ac:dyDescent="0.3">
      <c r="B54" s="129"/>
      <c r="C54" s="129"/>
      <c r="D54" s="129"/>
      <c r="E54" s="129"/>
      <c r="F54" s="129"/>
    </row>
    <row r="55" spans="2:6" x14ac:dyDescent="0.3"/>
  </sheetData>
  <sheetProtection algorithmName="SHA-512" hashValue="hEnSXuAhhIXWeUvoC11JEH44fKe6JR2pHwR1OuEUs14Ydg3Q/aF7QdSYOdsCPw8aSibso2biwCaLcmHVAP+leQ==" saltValue="MggFEeju0YPVWCqeveHFnQ==" spinCount="100000" sheet="1" sort="0" autoFilter="0"/>
  <mergeCells count="3">
    <mergeCell ref="C5:D5"/>
    <mergeCell ref="B53:F54"/>
    <mergeCell ref="C2:F2"/>
  </mergeCells>
  <phoneticPr fontId="18" type="noConversion"/>
  <conditionalFormatting sqref="B12:D12">
    <cfRule type="cellIs" dxfId="3" priority="4" operator="equal">
      <formula>0</formula>
    </cfRule>
  </conditionalFormatting>
  <conditionalFormatting sqref="B13:D13">
    <cfRule type="cellIs" dxfId="2" priority="3" operator="equal">
      <formula>0</formula>
    </cfRule>
  </conditionalFormatting>
  <conditionalFormatting sqref="B14:D14 B16:D16 B18:D18 B20:D20 B22:D22 B24:D24 B26:D26 B28:D28 B30:D30 B32:D32 B34:D34 B36:D36 B38:D38 B40:D40 B42:D42 B44:D44 B46:D46 B48:D48 B50:D50">
    <cfRule type="cellIs" dxfId="1" priority="2" operator="equal">
      <formula>0</formula>
    </cfRule>
  </conditionalFormatting>
  <conditionalFormatting sqref="B15:D15 B17:D17 B19:D19 B21:D21 B23:D23 B25:D25 B27:D27 B29:D29 B31:D31 B33:D33 B35:D35 B37:D37 B39:D39 B41:D41 B43:D43 B45:D45 B47:D47 B49:D49 B51:D51">
    <cfRule type="cellIs" dxfId="0" priority="1" operator="equal">
      <formula>0</formula>
    </cfRule>
  </conditionalFormatting>
  <dataValidations count="1">
    <dataValidation type="whole" operator="greaterThanOrEqual" allowBlank="1" showInputMessage="1" showErrorMessage="1" sqref="E12:E51" xr:uid="{A9EC37FD-06AD-46A5-9C5D-D1883AF1F894}">
      <formula1>0</formula1>
    </dataValidation>
  </dataValidation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4bd1f2-b763-4baf-837f-35338a420a71">
      <Terms xmlns="http://schemas.microsoft.com/office/infopath/2007/PartnerControls"/>
    </lcf76f155ced4ddcb4097134ff3c332f>
    <TaxCatchAll xmlns="aeeb46f7-5392-4ecb-af2f-a347249017e0" xsi:nil="true"/>
  </documentManagement>
</p:properties>
</file>

<file path=customXml/item2.xml>��< ? x m l   v e r s i o n = " 1 . 0 "   e n c o d i n g = " u t f - 1 6 " ? > < D a t a M a s h u p   x m l n s = " h t t p : / / s c h e m a s . m i c r o s o f t . c o m / D a t a M a s h u p " > A A A A A B Q D A A B Q S w M E F A A C A A g A e a 1 / X F B f l n e k A A A A 9 g A A A B I A H A B D b 2 5 m a W c v U G F j a 2 F n Z S 5 4 b W w g o h g A K K A U A A A A A A A A A A A A A A A A A A A A A A A A A A A A h Y 8 x D o I w G I W v Q r r T l m o M I T 9 l Y J X E a G J c m 1 K h E Y q h x X I 3 B 4 / k F c Q o 6 u b 4 v v c N 7 9 2 v N 8 j G t g k u q r e 6 M y m K M E W B M r I r t a l S N L h j G K O M w 0 b I k 6 h U M M n G J q M t U 1 Q 7 d 0 4 I 8 d 5 j v 8 B d X x F G a U Q O x X o n a 9 U K 9 J H 1 f z n U x j p h p E I c 9 q 8 x n O G I L f G K x Z g C m S E U 2 n w F N u 1 9 t j 8 Q 8 q F x Q 6 + 4 s m G + B T J H I O 8 P / A F Q S w M E F A A C A A g A e a 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m t f 1 w o i k e 4 D g A A A B E A A A A T A B w A R m 9 y b X V s Y X M v U 2 V j d G l v b j E u b S C i G A A o o B Q A A A A A A A A A A A A A A A A A A A A A A A A A A A A r T k 0 u y c z P U w i G 0 I b W A F B L A Q I t A B Q A A g A I A H m t f 1 x Q X 5 Z 3 p A A A A P Y A A A A S A A A A A A A A A A A A A A A A A A A A A A B D b 2 5 m a W c v U G F j a 2 F n Z S 5 4 b W x Q S w E C L Q A U A A I A C A B 5 r X 9 c D 8 r p q 6 Q A A A D p A A A A E w A A A A A A A A A A A A A A A A D w A A A A W 0 N v b n R l b n R f V H l w Z X N d L n h t b F B L A Q I t A B Q A A g A I A H m t f 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L T A w 4 5 k O j R K U U L p m f X S H K A A A A A A I A A A A A A B B m A A A A A Q A A I A A A A N y K p b X V L 9 O f N w T 7 7 q c q N d + w s I Y 8 L y K v f l E k P f / J H o f z A A A A A A 6 A A A A A A g A A I A A A A F o B 2 m F g F m l m d J 8 B Y Z w A 5 X 0 g Z X j v 6 7 s W N G D v 4 F F n a d h y U A A A A D g g o K H V F O s A w h x X X b c a k + c U D d v H l F X x e m R y h X 9 Z j Q 1 f y / 4 w R N N 4 D P C W / M 0 I d a 6 1 w K S F E M T 4 X 2 F J x a B T z m r H d 9 0 o b B k m b + d v v F b E + q 5 C t 5 w S Q A A A A G U R h K l 9 3 5 C l 1 c s e 1 X l K W I S r e b N v 9 a 9 x 6 6 p 5 u J F 4 f 8 Y b N Y J i Z / i A w S W f S 3 6 q 3 d Z g 7 l 4 h z h b 4 J L U Z g 6 4 C F Y 7 h J R 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7D17613D42ACE5469B65594008B3F4AB" ma:contentTypeVersion="17" ma:contentTypeDescription="Crear nuevo documento." ma:contentTypeScope="" ma:versionID="3b67062071697ff3963ae2632b4ae83b">
  <xsd:schema xmlns:xsd="http://www.w3.org/2001/XMLSchema" xmlns:xs="http://www.w3.org/2001/XMLSchema" xmlns:p="http://schemas.microsoft.com/office/2006/metadata/properties" xmlns:ns2="224bd1f2-b763-4baf-837f-35338a420a71" xmlns:ns3="aeeb46f7-5392-4ecb-af2f-a347249017e0" targetNamespace="http://schemas.microsoft.com/office/2006/metadata/properties" ma:root="true" ma:fieldsID="53b6b6bf5493f1ea4c77310ef5c44ae1" ns2:_="" ns3:_="">
    <xsd:import namespace="224bd1f2-b763-4baf-837f-35338a420a71"/>
    <xsd:import namespace="aeeb46f7-5392-4ecb-af2f-a347249017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1f2-b763-4baf-837f-35338a420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03fbf19e-35ee-4502-a3f6-523a8a985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eb46f7-5392-4ecb-af2f-a347249017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5207f3d-69eb-4012-abfe-cbdb7c58bbc6}" ma:internalName="TaxCatchAll" ma:showField="CatchAllData" ma:web="aeeb46f7-5392-4ecb-af2f-a347249017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91C27C-B516-4C65-B929-256744D80B81}">
  <ds:schemaRefs>
    <ds:schemaRef ds:uri="http://schemas.microsoft.com/office/2006/metadata/properties"/>
    <ds:schemaRef ds:uri="http://schemas.microsoft.com/office/infopath/2007/PartnerControls"/>
    <ds:schemaRef ds:uri="9df85fcb-0c92-443c-81bb-a15c27339fa1"/>
    <ds:schemaRef ds:uri="749aca4f-b609-4ccd-b6bf-67e74b13023c"/>
    <ds:schemaRef ds:uri="224bd1f2-b763-4baf-837f-35338a420a71"/>
    <ds:schemaRef ds:uri="aeeb46f7-5392-4ecb-af2f-a347249017e0"/>
  </ds:schemaRefs>
</ds:datastoreItem>
</file>

<file path=customXml/itemProps2.xml><?xml version="1.0" encoding="utf-8"?>
<ds:datastoreItem xmlns:ds="http://schemas.openxmlformats.org/officeDocument/2006/customXml" ds:itemID="{E3D7A733-38C1-48A1-8ADF-A1BE381D1B0F}">
  <ds:schemaRefs>
    <ds:schemaRef ds:uri="http://schemas.microsoft.com/DataMashup"/>
  </ds:schemaRefs>
</ds:datastoreItem>
</file>

<file path=customXml/itemProps3.xml><?xml version="1.0" encoding="utf-8"?>
<ds:datastoreItem xmlns:ds="http://schemas.openxmlformats.org/officeDocument/2006/customXml" ds:itemID="{EEDC1DF0-4F33-4E19-9CF8-EFDD8DD8A8BC}">
  <ds:schemaRefs>
    <ds:schemaRef ds:uri="http://schemas.microsoft.com/sharepoint/v3/contenttype/forms"/>
  </ds:schemaRefs>
</ds:datastoreItem>
</file>

<file path=customXml/itemProps4.xml><?xml version="1.0" encoding="utf-8"?>
<ds:datastoreItem xmlns:ds="http://schemas.openxmlformats.org/officeDocument/2006/customXml" ds:itemID="{56561500-CAA2-437F-8A13-F2291D29B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4bd1f2-b763-4baf-837f-35338a420a71"/>
    <ds:schemaRef ds:uri="aeeb46f7-5392-4ecb-af2f-a347249017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Datos</vt:lpstr>
      <vt:lpstr>Empresa</vt:lpstr>
      <vt:lpstr>Previsión_2027</vt:lpstr>
      <vt:lpstr>Existencias_A_DIC_2027</vt:lpstr>
      <vt:lpstr>Consumo_2025</vt:lpstr>
      <vt:lpstr>Existencias_A_DIC_2025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Isabel Ruiz Morera</cp:lastModifiedBy>
  <cp:revision/>
  <dcterms:created xsi:type="dcterms:W3CDTF">2023-03-15T22:20:58Z</dcterms:created>
  <dcterms:modified xsi:type="dcterms:W3CDTF">2026-04-07T16:09:33Z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0x0101007D17613D42ACE5469B65594008B3F4AB</vt:lpwstr>
  </property>
  <property fmtid="{D5CDD505-2E9C-101B-9397-08002B2CF9AE}" pid="3" name="MediaServiceImageTags">
    <vt:lpwstr/>
  </property>
</Properties>
</file>